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원가계산서" sheetId="1" r:id="rId1"/>
  </sheets>
  <definedNames>
    <definedName name="_xlnm.Print_Area" localSheetId="0">'원가계산서'!$B$1:$H$33</definedName>
    <definedName name="_xlnm.Print_Titles" localSheetId="0">'원가계산서'!$1:$3</definedName>
  </definedNames>
  <calcPr fullCalcOnLoad="1"/>
</workbook>
</file>

<file path=xl/sharedStrings.xml><?xml version="1.0" encoding="utf-8"?>
<sst xmlns="http://schemas.openxmlformats.org/spreadsheetml/2006/main" count="186" uniqueCount="112">
  <si>
    <t>1.85%</t>
  </si>
  <si>
    <t>14</t>
  </si>
  <si>
    <t>4.5%</t>
  </si>
  <si>
    <t>9 × 0.1025</t>
  </si>
  <si>
    <t>(G + H)</t>
  </si>
  <si>
    <t>0.8%</t>
  </si>
  <si>
    <t>구분</t>
  </si>
  <si>
    <t>4 × 0.045</t>
  </si>
  <si>
    <t>이                  윤</t>
  </si>
  <si>
    <t>10</t>
  </si>
  <si>
    <t>B × 0.0087</t>
  </si>
  <si>
    <t>비            목</t>
  </si>
  <si>
    <t>퇴 직  공 제  부 금 비</t>
  </si>
  <si>
    <t>16</t>
  </si>
  <si>
    <t>18</t>
  </si>
  <si>
    <t>(A + 4 + 6) × 0.0051</t>
  </si>
  <si>
    <t>6%</t>
  </si>
  <si>
    <t>0.87%</t>
  </si>
  <si>
    <t>12</t>
  </si>
  <si>
    <t>부   가   가   치   세</t>
  </si>
  <si>
    <t>(A + B + C)</t>
  </si>
  <si>
    <t>경</t>
  </si>
  <si>
    <t>공</t>
  </si>
  <si>
    <t>총     공    사     비</t>
  </si>
  <si>
    <t>G</t>
  </si>
  <si>
    <t>(A + 4 + J/1.1) × 0.0185</t>
  </si>
  <si>
    <t>I</t>
  </si>
  <si>
    <t>산     출     경    비</t>
  </si>
  <si>
    <t>1</t>
  </si>
  <si>
    <t>3.335%</t>
  </si>
  <si>
    <t>5</t>
  </si>
  <si>
    <t>D × 0.06</t>
  </si>
  <si>
    <t>( 4 + 5 )</t>
  </si>
  <si>
    <t>사</t>
  </si>
  <si>
    <t>C</t>
  </si>
  <si>
    <t>요율</t>
  </si>
  <si>
    <t>3</t>
  </si>
  <si>
    <t>12.7%</t>
  </si>
  <si>
    <t>K</t>
  </si>
  <si>
    <t>기     타     경    비</t>
  </si>
  <si>
    <t>작업설.부산물등(△)</t>
  </si>
  <si>
    <t>E</t>
  </si>
  <si>
    <t>A</t>
  </si>
  <si>
    <t>금    액</t>
  </si>
  <si>
    <t>4 × 0.03335</t>
  </si>
  <si>
    <t>하도급대금지급보증수수료</t>
  </si>
  <si>
    <t>9</t>
  </si>
  <si>
    <t>7</t>
  </si>
  <si>
    <t>건설기계대여금지급보증서발급액</t>
  </si>
  <si>
    <t>환   경   보   전   비</t>
  </si>
  <si>
    <t>G × 0.1</t>
  </si>
  <si>
    <t>연   금   보   험   료</t>
  </si>
  <si>
    <t>11</t>
  </si>
  <si>
    <t>총        원        가</t>
  </si>
  <si>
    <t>비</t>
  </si>
  <si>
    <t>원가계산서</t>
  </si>
  <si>
    <t>일   반   관   리   비</t>
  </si>
  <si>
    <t>(D + E + F)</t>
  </si>
  <si>
    <t>(B + C + E)  ×0.1478</t>
  </si>
  <si>
    <t>15</t>
  </si>
  <si>
    <t>건   강   보   험   료</t>
  </si>
  <si>
    <t>노인장기요양  보 험 료</t>
  </si>
  <si>
    <t>직   접   재   료   비</t>
  </si>
  <si>
    <t>원</t>
  </si>
  <si>
    <t>순   공  사    원   가</t>
  </si>
  <si>
    <t>산 업 안 전 보건관리비</t>
  </si>
  <si>
    <t>소                  계</t>
  </si>
  <si>
    <t>13</t>
  </si>
  <si>
    <t>(I + J + K)</t>
  </si>
  <si>
    <t>0%</t>
  </si>
  <si>
    <t>(A + B) × 0.088</t>
  </si>
  <si>
    <t>직   접   노   무   비</t>
  </si>
  <si>
    <t>14.78%</t>
  </si>
  <si>
    <t xml:space="preserve"> </t>
  </si>
  <si>
    <t>17</t>
  </si>
  <si>
    <t>산   재   보   험   료</t>
  </si>
  <si>
    <t>순</t>
  </si>
  <si>
    <t>가</t>
  </si>
  <si>
    <t>4</t>
  </si>
  <si>
    <t>사   급   자   재   대</t>
  </si>
  <si>
    <t>L</t>
  </si>
  <si>
    <t>B</t>
  </si>
  <si>
    <t>도        급        액</t>
  </si>
  <si>
    <t>10.25%</t>
  </si>
  <si>
    <t>H</t>
  </si>
  <si>
    <t>고   용   보   험   료</t>
  </si>
  <si>
    <t>(A + 4 + 6) ×0.008</t>
  </si>
  <si>
    <t>공 사 이 행 보증수수료</t>
  </si>
  <si>
    <t>(1 + 2 + 3 )</t>
  </si>
  <si>
    <t>(6:18)</t>
  </si>
  <si>
    <t>B × 0.0373</t>
  </si>
  <si>
    <t>폐  기  물  처  리  비</t>
  </si>
  <si>
    <t>F</t>
  </si>
  <si>
    <t>3.73%</t>
  </si>
  <si>
    <t>간   접   노   무   비</t>
  </si>
  <si>
    <t>노</t>
  </si>
  <si>
    <t>0.51%</t>
  </si>
  <si>
    <t>6</t>
  </si>
  <si>
    <t>4 × 0.127</t>
  </si>
  <si>
    <t>8</t>
  </si>
  <si>
    <t>간   접   재   료   비</t>
  </si>
  <si>
    <t>2</t>
  </si>
  <si>
    <t>무</t>
  </si>
  <si>
    <t>재</t>
  </si>
  <si>
    <t>D</t>
  </si>
  <si>
    <t>8.8%</t>
  </si>
  <si>
    <t>료</t>
  </si>
  <si>
    <t>산   출   근   거</t>
  </si>
  <si>
    <t>J</t>
  </si>
  <si>
    <t>(A + 4 + 6) ×0.0</t>
  </si>
  <si>
    <t>10%</t>
  </si>
  <si>
    <t/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</si>
</sst>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######"/>
    <numFmt numFmtId="180" formatCode="#,##0.0########"/>
    <numFmt numFmtId="181" formatCode="#,##0.##"/>
    <numFmt numFmtId="182" formatCode="#,##0.#######"/>
    <numFmt numFmtId="183" formatCode="#,###.0########"/>
    <numFmt numFmtId="184" formatCode="#,##0.#########"/>
  </numFmts>
  <fonts count="39">
    <font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9"/>
      <color indexed="8"/>
      <name val="굴림체"/>
      <family val="3"/>
    </font>
    <font>
      <sz val="9"/>
      <color indexed="8"/>
      <name val="굴림체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178" fontId="0" fillId="0" borderId="0">
      <alignment/>
      <protection/>
    </xf>
    <xf numFmtId="45" fontId="0" fillId="0" borderId="0">
      <alignment/>
      <protection/>
    </xf>
  </cellStyleXfs>
  <cellXfs count="30">
    <xf numFmtId="0" fontId="0" fillId="0" borderId="0" xfId="0" applyAlignment="1">
      <alignment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3" fillId="0" borderId="15" xfId="0" applyNumberFormat="1" applyFont="1" applyBorder="1" applyAlignment="1">
      <alignment horizontal="left" vertical="center"/>
    </xf>
    <xf numFmtId="3" fontId="3" fillId="0" borderId="15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horizontal="left" vertical="center"/>
    </xf>
    <xf numFmtId="3" fontId="3" fillId="0" borderId="17" xfId="0" applyNumberFormat="1" applyFont="1" applyBorder="1" applyAlignment="1">
      <alignment horizontal="left" vertical="center"/>
    </xf>
    <xf numFmtId="3" fontId="3" fillId="0" borderId="15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left" vertical="center"/>
    </xf>
    <xf numFmtId="3" fontId="3" fillId="0" borderId="14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3" fontId="3" fillId="0" borderId="20" xfId="0" applyNumberFormat="1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left" vertical="center"/>
    </xf>
    <xf numFmtId="3" fontId="3" fillId="0" borderId="22" xfId="0" applyNumberFormat="1" applyFont="1" applyBorder="1" applyAlignment="1">
      <alignment horizontal="left" vertical="center"/>
    </xf>
    <xf numFmtId="3" fontId="3" fillId="0" borderId="23" xfId="0" applyNumberFormat="1" applyFont="1" applyBorder="1" applyAlignment="1">
      <alignment horizontal="left" vertical="center"/>
    </xf>
    <xf numFmtId="3" fontId="3" fillId="0" borderId="24" xfId="0" applyNumberFormat="1" applyFont="1" applyBorder="1" applyAlignment="1">
      <alignment horizontal="left" vertical="center"/>
    </xf>
    <xf numFmtId="3" fontId="3" fillId="0" borderId="25" xfId="0" applyNumberFormat="1" applyFont="1" applyBorder="1" applyAlignment="1">
      <alignment horizontal="left" vertical="center"/>
    </xf>
    <xf numFmtId="3" fontId="3" fillId="0" borderId="26" xfId="0" applyNumberFormat="1" applyFont="1" applyBorder="1" applyAlignment="1">
      <alignment horizontal="left" vertical="center"/>
    </xf>
    <xf numFmtId="3" fontId="3" fillId="0" borderId="27" xfId="0" applyNumberFormat="1" applyFont="1" applyBorder="1" applyAlignment="1">
      <alignment horizontal="left" vertical="center"/>
    </xf>
    <xf numFmtId="3" fontId="2" fillId="0" borderId="28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F31" sqref="F31"/>
    </sheetView>
  </sheetViews>
  <sheetFormatPr defaultColWidth="9.140625" defaultRowHeight="12.75"/>
  <cols>
    <col min="1" max="1" width="0.71875" style="0" customWidth="1"/>
    <col min="2" max="3" width="2.7109375" style="0" customWidth="1"/>
    <col min="4" max="4" width="19.28125" style="0" customWidth="1"/>
    <col min="5" max="5" width="4.7109375" style="0" customWidth="1"/>
    <col min="6" max="6" width="15.421875" style="0" customWidth="1"/>
    <col min="7" max="7" width="5.421875" style="0" customWidth="1"/>
    <col min="8" max="8" width="35.57421875" style="0" customWidth="1"/>
  </cols>
  <sheetData>
    <row r="1" spans="2:8" ht="24.75" customHeight="1">
      <c r="B1" s="28" t="s">
        <v>55</v>
      </c>
      <c r="C1" s="28"/>
      <c r="D1" s="28"/>
      <c r="E1" s="28"/>
      <c r="F1" s="28"/>
      <c r="G1" s="28"/>
      <c r="H1" s="28"/>
    </row>
    <row r="2" spans="2:8" ht="9.75" customHeight="1">
      <c r="B2" s="29"/>
      <c r="C2" s="29"/>
      <c r="D2" s="29"/>
      <c r="E2" s="29"/>
      <c r="F2" s="29"/>
      <c r="G2" s="29"/>
      <c r="H2" s="29"/>
    </row>
    <row r="3" spans="2:8" ht="33" customHeight="1">
      <c r="B3" s="26" t="s">
        <v>11</v>
      </c>
      <c r="C3" s="27"/>
      <c r="D3" s="27"/>
      <c r="E3" s="1" t="s">
        <v>6</v>
      </c>
      <c r="F3" s="2" t="s">
        <v>43</v>
      </c>
      <c r="G3" s="2" t="s">
        <v>35</v>
      </c>
      <c r="H3" s="3" t="s">
        <v>107</v>
      </c>
    </row>
    <row r="4" spans="2:8" ht="21.75" customHeight="1">
      <c r="B4" s="14" t="s">
        <v>111</v>
      </c>
      <c r="C4" s="15" t="s">
        <v>103</v>
      </c>
      <c r="D4" s="16" t="s">
        <v>62</v>
      </c>
      <c r="E4" s="17" t="s">
        <v>28</v>
      </c>
      <c r="F4" s="18">
        <v>64119134</v>
      </c>
      <c r="G4" s="18" t="s">
        <v>111</v>
      </c>
      <c r="H4" s="19" t="s">
        <v>111</v>
      </c>
    </row>
    <row r="5" spans="2:8" ht="21.75" customHeight="1">
      <c r="B5" s="14" t="s">
        <v>111</v>
      </c>
      <c r="C5" s="15" t="s">
        <v>106</v>
      </c>
      <c r="D5" s="16" t="s">
        <v>100</v>
      </c>
      <c r="E5" s="17" t="s">
        <v>101</v>
      </c>
      <c r="F5" s="4"/>
      <c r="G5" s="18" t="s">
        <v>111</v>
      </c>
      <c r="H5" s="19" t="s">
        <v>111</v>
      </c>
    </row>
    <row r="6" spans="2:8" ht="21.75" customHeight="1">
      <c r="B6" s="14" t="s">
        <v>111</v>
      </c>
      <c r="C6" s="15" t="s">
        <v>54</v>
      </c>
      <c r="D6" s="20" t="s">
        <v>40</v>
      </c>
      <c r="E6" s="21" t="s">
        <v>36</v>
      </c>
      <c r="F6" s="8"/>
      <c r="G6" s="11" t="s">
        <v>111</v>
      </c>
      <c r="H6" s="9" t="s">
        <v>111</v>
      </c>
    </row>
    <row r="7" spans="2:8" ht="21.75" customHeight="1">
      <c r="B7" s="14" t="s">
        <v>111</v>
      </c>
      <c r="C7" s="7" t="s">
        <v>111</v>
      </c>
      <c r="D7" s="20" t="s">
        <v>66</v>
      </c>
      <c r="E7" s="21" t="s">
        <v>42</v>
      </c>
      <c r="F7" s="8">
        <f>TRUNC((F4+F5+F6),0)</f>
        <v>64119134</v>
      </c>
      <c r="G7" s="11" t="s">
        <v>111</v>
      </c>
      <c r="H7" s="9" t="s">
        <v>88</v>
      </c>
    </row>
    <row r="8" spans="2:8" ht="21.75" customHeight="1">
      <c r="B8" s="14" t="s">
        <v>73</v>
      </c>
      <c r="C8" s="15" t="s">
        <v>95</v>
      </c>
      <c r="D8" s="16" t="s">
        <v>71</v>
      </c>
      <c r="E8" s="17" t="s">
        <v>78</v>
      </c>
      <c r="F8" s="18">
        <v>55646192</v>
      </c>
      <c r="G8" s="18" t="s">
        <v>111</v>
      </c>
      <c r="H8" s="19" t="s">
        <v>111</v>
      </c>
    </row>
    <row r="9" spans="2:8" ht="21.75" customHeight="1">
      <c r="B9" s="14" t="s">
        <v>76</v>
      </c>
      <c r="C9" s="15" t="s">
        <v>102</v>
      </c>
      <c r="D9" s="20" t="s">
        <v>94</v>
      </c>
      <c r="E9" s="21" t="s">
        <v>30</v>
      </c>
      <c r="F9" s="8">
        <f>TRUNC(F8*0.127,0)</f>
        <v>7067066</v>
      </c>
      <c r="G9" s="11" t="s">
        <v>37</v>
      </c>
      <c r="H9" s="9" t="s">
        <v>98</v>
      </c>
    </row>
    <row r="10" spans="2:8" ht="21.75" customHeight="1">
      <c r="B10" s="14" t="s">
        <v>73</v>
      </c>
      <c r="C10" s="7" t="s">
        <v>54</v>
      </c>
      <c r="D10" s="20" t="s">
        <v>66</v>
      </c>
      <c r="E10" s="21" t="s">
        <v>81</v>
      </c>
      <c r="F10" s="8">
        <f>TRUNC((F8+F9),0)</f>
        <v>62713258</v>
      </c>
      <c r="G10" s="11" t="s">
        <v>111</v>
      </c>
      <c r="H10" s="9" t="s">
        <v>32</v>
      </c>
    </row>
    <row r="11" spans="2:8" ht="21.75" customHeight="1">
      <c r="B11" s="14" t="s">
        <v>22</v>
      </c>
      <c r="C11" s="15" t="s">
        <v>111</v>
      </c>
      <c r="D11" s="16" t="s">
        <v>27</v>
      </c>
      <c r="E11" s="17" t="s">
        <v>97</v>
      </c>
      <c r="F11" s="18">
        <v>8651473</v>
      </c>
      <c r="G11" s="18" t="s">
        <v>111</v>
      </c>
      <c r="H11" s="19" t="s">
        <v>111</v>
      </c>
    </row>
    <row r="12" spans="2:8" ht="21.75" customHeight="1">
      <c r="B12" s="14" t="s">
        <v>73</v>
      </c>
      <c r="C12" s="15" t="s">
        <v>111</v>
      </c>
      <c r="D12" s="16" t="s">
        <v>75</v>
      </c>
      <c r="E12" s="17" t="s">
        <v>47</v>
      </c>
      <c r="F12" s="4">
        <f>TRUNC(F10*0.0373,0)</f>
        <v>2339204</v>
      </c>
      <c r="G12" s="18" t="s">
        <v>93</v>
      </c>
      <c r="H12" s="19" t="s">
        <v>90</v>
      </c>
    </row>
    <row r="13" spans="2:8" ht="21.75" customHeight="1">
      <c r="B13" s="14" t="s">
        <v>33</v>
      </c>
      <c r="C13" s="15" t="s">
        <v>111</v>
      </c>
      <c r="D13" s="16" t="s">
        <v>85</v>
      </c>
      <c r="E13" s="17" t="s">
        <v>99</v>
      </c>
      <c r="F13" s="4">
        <f>TRUNC(F10*0.0087,0)</f>
        <v>545605</v>
      </c>
      <c r="G13" s="18" t="s">
        <v>17</v>
      </c>
      <c r="H13" s="19" t="s">
        <v>10</v>
      </c>
    </row>
    <row r="14" spans="2:8" ht="21.75" customHeight="1">
      <c r="B14" s="14" t="s">
        <v>73</v>
      </c>
      <c r="C14" s="15" t="s">
        <v>21</v>
      </c>
      <c r="D14" s="16" t="s">
        <v>60</v>
      </c>
      <c r="E14" s="17" t="s">
        <v>46</v>
      </c>
      <c r="F14" s="4">
        <f>TRUNC(F8*0.03335,0)</f>
        <v>1855800</v>
      </c>
      <c r="G14" s="18" t="s">
        <v>29</v>
      </c>
      <c r="H14" s="19" t="s">
        <v>44</v>
      </c>
    </row>
    <row r="15" spans="2:8" ht="21.75" customHeight="1">
      <c r="B15" s="14" t="s">
        <v>63</v>
      </c>
      <c r="C15" s="15" t="s">
        <v>111</v>
      </c>
      <c r="D15" s="16" t="s">
        <v>51</v>
      </c>
      <c r="E15" s="17" t="s">
        <v>9</v>
      </c>
      <c r="F15" s="4">
        <f>TRUNC(F8*0.045,0)</f>
        <v>2504078</v>
      </c>
      <c r="G15" s="18" t="s">
        <v>2</v>
      </c>
      <c r="H15" s="19" t="s">
        <v>7</v>
      </c>
    </row>
    <row r="16" spans="2:8" ht="21.75" customHeight="1">
      <c r="B16" s="14" t="s">
        <v>111</v>
      </c>
      <c r="C16" s="15" t="s">
        <v>111</v>
      </c>
      <c r="D16" s="16" t="s">
        <v>61</v>
      </c>
      <c r="E16" s="17" t="s">
        <v>52</v>
      </c>
      <c r="F16" s="4">
        <f>TRUNC(F14*0.1025,0)</f>
        <v>190219</v>
      </c>
      <c r="G16" s="18" t="s">
        <v>83</v>
      </c>
      <c r="H16" s="19" t="s">
        <v>3</v>
      </c>
    </row>
    <row r="17" spans="2:8" ht="21.75" customHeight="1">
      <c r="B17" s="14" t="s">
        <v>77</v>
      </c>
      <c r="C17" s="15" t="s">
        <v>111</v>
      </c>
      <c r="D17" s="16" t="s">
        <v>12</v>
      </c>
      <c r="E17" s="17" t="s">
        <v>18</v>
      </c>
      <c r="F17" s="4"/>
      <c r="G17" s="18" t="s">
        <v>111</v>
      </c>
      <c r="H17" s="19" t="s">
        <v>111</v>
      </c>
    </row>
    <row r="18" spans="2:8" ht="21.75" customHeight="1">
      <c r="B18" s="14" t="s">
        <v>111</v>
      </c>
      <c r="C18" s="15" t="s">
        <v>111</v>
      </c>
      <c r="D18" s="16" t="s">
        <v>48</v>
      </c>
      <c r="E18" s="17" t="s">
        <v>67</v>
      </c>
      <c r="F18" s="4">
        <f>TRUNC((F7+F8+F11)*0.0051,0)</f>
        <v>654925</v>
      </c>
      <c r="G18" s="18" t="s">
        <v>96</v>
      </c>
      <c r="H18" s="19" t="s">
        <v>15</v>
      </c>
    </row>
    <row r="19" spans="2:8" ht="21.75" customHeight="1">
      <c r="B19" s="14" t="s">
        <v>73</v>
      </c>
      <c r="C19" s="15" t="s">
        <v>111</v>
      </c>
      <c r="D19" s="16" t="s">
        <v>65</v>
      </c>
      <c r="E19" s="17" t="s">
        <v>1</v>
      </c>
      <c r="F19" s="4">
        <f>TRUNC((F7+F8+F31/1.1)*0.0185,0)</f>
        <v>2215658</v>
      </c>
      <c r="G19" s="18" t="s">
        <v>0</v>
      </c>
      <c r="H19" s="19" t="s">
        <v>25</v>
      </c>
    </row>
    <row r="20" spans="2:8" ht="21.75" customHeight="1">
      <c r="B20" s="14" t="s">
        <v>111</v>
      </c>
      <c r="C20" s="15" t="s">
        <v>111</v>
      </c>
      <c r="D20" s="16" t="s">
        <v>49</v>
      </c>
      <c r="E20" s="17" t="s">
        <v>59</v>
      </c>
      <c r="F20" s="4">
        <f>TRUNC((F7+F8+F11)*0.008,0)</f>
        <v>1027334</v>
      </c>
      <c r="G20" s="18" t="s">
        <v>5</v>
      </c>
      <c r="H20" s="19" t="s">
        <v>86</v>
      </c>
    </row>
    <row r="21" spans="2:8" ht="21.75" customHeight="1">
      <c r="B21" s="14" t="s">
        <v>111</v>
      </c>
      <c r="C21" s="15" t="s">
        <v>111</v>
      </c>
      <c r="D21" s="16" t="s">
        <v>87</v>
      </c>
      <c r="E21" s="17" t="s">
        <v>13</v>
      </c>
      <c r="F21" s="4"/>
      <c r="G21" s="18" t="s">
        <v>111</v>
      </c>
      <c r="H21" s="19" t="s">
        <v>111</v>
      </c>
    </row>
    <row r="22" spans="2:8" ht="21.75" customHeight="1">
      <c r="B22" s="14" t="s">
        <v>111</v>
      </c>
      <c r="C22" s="15" t="s">
        <v>54</v>
      </c>
      <c r="D22" s="16" t="s">
        <v>45</v>
      </c>
      <c r="E22" s="17" t="s">
        <v>74</v>
      </c>
      <c r="F22" s="4">
        <f>TRUNC((F7+F8+F11)*0,0)</f>
        <v>0</v>
      </c>
      <c r="G22" s="18" t="s">
        <v>69</v>
      </c>
      <c r="H22" s="19" t="s">
        <v>109</v>
      </c>
    </row>
    <row r="23" spans="2:8" ht="21.75" customHeight="1">
      <c r="B23" s="14" t="s">
        <v>111</v>
      </c>
      <c r="C23" s="15" t="s">
        <v>111</v>
      </c>
      <c r="D23" s="20" t="s">
        <v>39</v>
      </c>
      <c r="E23" s="21" t="s">
        <v>14</v>
      </c>
      <c r="F23" s="8">
        <f>TRUNC((F7+F10)*0.088,0)</f>
        <v>11161250</v>
      </c>
      <c r="G23" s="11" t="s">
        <v>105</v>
      </c>
      <c r="H23" s="9" t="s">
        <v>70</v>
      </c>
    </row>
    <row r="24" spans="2:8" ht="21.75" customHeight="1">
      <c r="B24" s="12" t="s">
        <v>111</v>
      </c>
      <c r="C24" s="7" t="s">
        <v>111</v>
      </c>
      <c r="D24" s="20" t="s">
        <v>66</v>
      </c>
      <c r="E24" s="21" t="s">
        <v>34</v>
      </c>
      <c r="F24" s="8">
        <f>TRUNC((F11+F12+F13+F14+F15+F16+F17+F18+F19+F20+F21+F22+F23),0)</f>
        <v>31145546</v>
      </c>
      <c r="G24" s="11" t="s">
        <v>111</v>
      </c>
      <c r="H24" s="9" t="s">
        <v>89</v>
      </c>
    </row>
    <row r="25" spans="2:8" ht="21.75" customHeight="1">
      <c r="B25" s="22" t="s">
        <v>111</v>
      </c>
      <c r="C25" s="20" t="s">
        <v>111</v>
      </c>
      <c r="D25" s="20" t="s">
        <v>64</v>
      </c>
      <c r="E25" s="21" t="s">
        <v>104</v>
      </c>
      <c r="F25" s="8">
        <f>TRUNC((F7+F10+F24),0)</f>
        <v>157977938</v>
      </c>
      <c r="G25" s="11" t="s">
        <v>111</v>
      </c>
      <c r="H25" s="9" t="s">
        <v>20</v>
      </c>
    </row>
    <row r="26" spans="2:8" ht="21.75" customHeight="1">
      <c r="B26" s="22" t="s">
        <v>111</v>
      </c>
      <c r="C26" s="20" t="s">
        <v>111</v>
      </c>
      <c r="D26" s="20" t="s">
        <v>56</v>
      </c>
      <c r="E26" s="21" t="s">
        <v>41</v>
      </c>
      <c r="F26" s="8">
        <f>TRUNC(F25*0.06,0)</f>
        <v>9478676</v>
      </c>
      <c r="G26" s="11" t="s">
        <v>16</v>
      </c>
      <c r="H26" s="9" t="s">
        <v>31</v>
      </c>
    </row>
    <row r="27" spans="2:8" ht="21.75" customHeight="1">
      <c r="B27" s="22" t="s">
        <v>111</v>
      </c>
      <c r="C27" s="20" t="s">
        <v>111</v>
      </c>
      <c r="D27" s="20" t="s">
        <v>8</v>
      </c>
      <c r="E27" s="21" t="s">
        <v>92</v>
      </c>
      <c r="F27" s="8">
        <v>15270659</v>
      </c>
      <c r="G27" s="11" t="s">
        <v>72</v>
      </c>
      <c r="H27" s="9" t="s">
        <v>58</v>
      </c>
    </row>
    <row r="28" spans="2:8" ht="21.75" customHeight="1">
      <c r="B28" s="22" t="s">
        <v>111</v>
      </c>
      <c r="C28" s="20" t="s">
        <v>111</v>
      </c>
      <c r="D28" s="20" t="s">
        <v>53</v>
      </c>
      <c r="E28" s="21" t="s">
        <v>24</v>
      </c>
      <c r="F28" s="8">
        <f>TRUNC((F25+F26+F27),0)</f>
        <v>182727273</v>
      </c>
      <c r="G28" s="11" t="s">
        <v>111</v>
      </c>
      <c r="H28" s="9" t="s">
        <v>57</v>
      </c>
    </row>
    <row r="29" spans="2:8" ht="21.75" customHeight="1">
      <c r="B29" s="22" t="s">
        <v>111</v>
      </c>
      <c r="C29" s="20" t="s">
        <v>111</v>
      </c>
      <c r="D29" s="20" t="s">
        <v>19</v>
      </c>
      <c r="E29" s="21" t="s">
        <v>84</v>
      </c>
      <c r="F29" s="8">
        <f>IF(B52&lt;&gt;"0.9",TRUNC(F28*0.1,0),TRUNC(F28*0.1,0)+1)</f>
        <v>18272727</v>
      </c>
      <c r="G29" s="11" t="s">
        <v>110</v>
      </c>
      <c r="H29" s="9" t="s">
        <v>50</v>
      </c>
    </row>
    <row r="30" spans="2:8" ht="21.75" customHeight="1">
      <c r="B30" s="22" t="s">
        <v>111</v>
      </c>
      <c r="C30" s="20" t="s">
        <v>111</v>
      </c>
      <c r="D30" s="20" t="s">
        <v>82</v>
      </c>
      <c r="E30" s="21" t="s">
        <v>26</v>
      </c>
      <c r="F30" s="8">
        <f>TRUNC((F28+F29),6)</f>
        <v>201000000</v>
      </c>
      <c r="G30" s="11" t="s">
        <v>111</v>
      </c>
      <c r="H30" s="9" t="s">
        <v>4</v>
      </c>
    </row>
    <row r="31" spans="2:8" ht="21.75" customHeight="1">
      <c r="B31" s="22" t="s">
        <v>111</v>
      </c>
      <c r="C31" s="20" t="s">
        <v>111</v>
      </c>
      <c r="D31" s="20" t="s">
        <v>79</v>
      </c>
      <c r="E31" s="21" t="s">
        <v>108</v>
      </c>
      <c r="F31" s="8"/>
      <c r="G31" s="11" t="s">
        <v>111</v>
      </c>
      <c r="H31" s="9" t="s">
        <v>111</v>
      </c>
    </row>
    <row r="32" spans="2:8" ht="21.75" customHeight="1">
      <c r="B32" s="22" t="s">
        <v>111</v>
      </c>
      <c r="C32" s="20" t="s">
        <v>111</v>
      </c>
      <c r="D32" s="20" t="s">
        <v>91</v>
      </c>
      <c r="E32" s="21" t="s">
        <v>38</v>
      </c>
      <c r="F32" s="8"/>
      <c r="G32" s="11" t="s">
        <v>111</v>
      </c>
      <c r="H32" s="9" t="s">
        <v>111</v>
      </c>
    </row>
    <row r="33" spans="2:8" ht="21.75" customHeight="1">
      <c r="B33" s="23" t="s">
        <v>111</v>
      </c>
      <c r="C33" s="24" t="s">
        <v>111</v>
      </c>
      <c r="D33" s="24" t="s">
        <v>23</v>
      </c>
      <c r="E33" s="25" t="s">
        <v>80</v>
      </c>
      <c r="F33" s="5">
        <f>TRUNC((F30+F31+F32),0)</f>
        <v>201000000</v>
      </c>
      <c r="G33" s="13" t="s">
        <v>111</v>
      </c>
      <c r="H33" s="10" t="s">
        <v>68</v>
      </c>
    </row>
    <row r="34" spans="2:8" ht="12.75">
      <c r="B34" s="6"/>
      <c r="C34" s="6"/>
      <c r="D34" s="6"/>
      <c r="E34" s="6"/>
      <c r="F34" s="6"/>
      <c r="G34" s="6"/>
      <c r="H34" s="6"/>
    </row>
    <row r="52" ht="12.75">
      <c r="B52" t="str">
        <f>RIGHT(F28*0.1,3)</f>
        <v>7.3</v>
      </c>
    </row>
  </sheetData>
  <sheetProtection/>
  <mergeCells count="2">
    <mergeCell ref="B3:D3"/>
    <mergeCell ref="B1:H2"/>
  </mergeCells>
  <printOptions/>
  <pageMargins left="0.7874015748031497" right="0.07874015748031496" top="0.9448818897637796" bottom="0.590551181102362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2020-02-13T01:27:45Z</dcterms:created>
  <dcterms:modified xsi:type="dcterms:W3CDTF">2020-02-13T01:32:20Z</dcterms:modified>
  <cp:category/>
  <cp:version/>
  <cp:contentType/>
  <cp:contentStatus/>
</cp:coreProperties>
</file>