
<file path=[Content_Types].xml><?xml version="1.0" encoding="utf-8"?>
<Types xmlns="http://schemas.openxmlformats.org/package/2006/content-types">
  <Override PartName="/xl/externalLinks/externalLink78.xml" ContentType="application/vnd.openxmlformats-officedocument.spreadsheetml.externalLink+xml"/>
  <Override PartName="/xl/externalLinks/externalLink109.xml" ContentType="application/vnd.openxmlformats-officedocument.spreadsheetml.externalLink+xml"/>
  <Override PartName="/xl/externalLinks/externalLink127.xml" ContentType="application/vnd.openxmlformats-officedocument.spreadsheetml.externalLink+xml"/>
  <Override PartName="/xl/worksheets/sheet13.xml" ContentType="application/vnd.openxmlformats-officedocument.spreadsheetml.worksheet+xml"/>
  <Override PartName="/xl/externalLinks/externalLink9.xml" ContentType="application/vnd.openxmlformats-officedocument.spreadsheetml.externalLink+xml"/>
  <Override PartName="/xl/externalLinks/externalLink38.xml" ContentType="application/vnd.openxmlformats-officedocument.spreadsheetml.externalLink+xml"/>
  <Override PartName="/xl/externalLinks/externalLink49.xml" ContentType="application/vnd.openxmlformats-officedocument.spreadsheetml.externalLink+xml"/>
  <Override PartName="/xl/externalLinks/externalLink67.xml" ContentType="application/vnd.openxmlformats-officedocument.spreadsheetml.externalLink+xml"/>
  <Override PartName="/xl/externalLinks/externalLink85.xml" ContentType="application/vnd.openxmlformats-officedocument.spreadsheetml.externalLink+xml"/>
  <Override PartName="/xl/externalLinks/externalLink96.xml" ContentType="application/vnd.openxmlformats-officedocument.spreadsheetml.externalLink+xml"/>
  <Override PartName="/xl/externalLinks/externalLink116.xml" ContentType="application/vnd.openxmlformats-officedocument.spreadsheetml.externalLink+xml"/>
  <Override PartName="/xl/styles.xml" ContentType="application/vnd.openxmlformats-officedocument.spreadsheetml.styles+xml"/>
  <Override PartName="/xl/worksheets/sheet7.xml" ContentType="application/vnd.openxmlformats-officedocument.spreadsheetml.worksheet+xml"/>
  <Override PartName="/xl/worksheets/sheet20.xml" ContentType="application/vnd.openxmlformats-officedocument.spreadsheetml.worksheet+xml"/>
  <Override PartName="/xl/externalLinks/externalLink27.xml" ContentType="application/vnd.openxmlformats-officedocument.spreadsheetml.externalLink+xml"/>
  <Override PartName="/xl/externalLinks/externalLink45.xml" ContentType="application/vnd.openxmlformats-officedocument.spreadsheetml.externalLink+xml"/>
  <Override PartName="/xl/externalLinks/externalLink56.xml" ContentType="application/vnd.openxmlformats-officedocument.spreadsheetml.externalLink+xml"/>
  <Override PartName="/xl/externalLinks/externalLink74.xml" ContentType="application/vnd.openxmlformats-officedocument.spreadsheetml.externalLink+xml"/>
  <Override PartName="/xl/externalLinks/externalLink92.xml" ContentType="application/vnd.openxmlformats-officedocument.spreadsheetml.externalLink+xml"/>
  <Override PartName="/xl/externalLinks/externalLink105.xml" ContentType="application/vnd.openxmlformats-officedocument.spreadsheetml.externalLink+xml"/>
  <Override PartName="/xl/externalLinks/externalLink123.xml" ContentType="application/vnd.openxmlformats-officedocument.spreadsheetml.externalLink+xml"/>
  <Default Extension="xml" ContentType="application/xml"/>
  <Override PartName="/xl/externalLinks/externalLink5.xml" ContentType="application/vnd.openxmlformats-officedocument.spreadsheetml.externalLink+xml"/>
  <Override PartName="/xl/externalLinks/externalLink16.xml" ContentType="application/vnd.openxmlformats-officedocument.spreadsheetml.externalLink+xml"/>
  <Override PartName="/xl/externalLinks/externalLink34.xml" ContentType="application/vnd.openxmlformats-officedocument.spreadsheetml.externalLink+xml"/>
  <Override PartName="/xl/externalLinks/externalLink63.xml" ContentType="application/vnd.openxmlformats-officedocument.spreadsheetml.externalLink+xml"/>
  <Override PartName="/xl/externalLinks/externalLink81.xml" ContentType="application/vnd.openxmlformats-officedocument.spreadsheetml.externalLink+xml"/>
  <Override PartName="/xl/externalLinks/externalLink101.xml" ContentType="application/vnd.openxmlformats-officedocument.spreadsheetml.externalLink+xml"/>
  <Override PartName="/xl/externalLinks/externalLink112.xml" ContentType="application/vnd.openxmlformats-officedocument.spreadsheetml.externalLink+xml"/>
  <Override PartName="/xl/drawings/drawing2.xml" ContentType="application/vnd.openxmlformats-officedocument.drawing+xml"/>
  <Override PartName="/xl/worksheets/sheet3.xml" ContentType="application/vnd.openxmlformats-officedocument.spreadsheetml.worksheet+xml"/>
  <Override PartName="/xl/externalLinks/externalLink23.xml" ContentType="application/vnd.openxmlformats-officedocument.spreadsheetml.externalLink+xml"/>
  <Override PartName="/xl/externalLinks/externalLink41.xml" ContentType="application/vnd.openxmlformats-officedocument.spreadsheetml.externalLink+xml"/>
  <Override PartName="/xl/externalLinks/externalLink52.xml" ContentType="application/vnd.openxmlformats-officedocument.spreadsheetml.externalLink+xml"/>
  <Override PartName="/xl/externalLinks/externalLink70.xml" ContentType="application/vnd.openxmlformats-officedocument.spreadsheetml.externalLink+xml"/>
  <Override PartName="/xl/externalLinks/externalLink1.xml" ContentType="application/vnd.openxmlformats-officedocument.spreadsheetml.externalLink+xml"/>
  <Override PartName="/xl/externalLinks/externalLink12.xml" ContentType="application/vnd.openxmlformats-officedocument.spreadsheetml.externalLink+xml"/>
  <Override PartName="/xl/externalLinks/externalLink30.xml" ContentType="application/vnd.openxmlformats-officedocument.spreadsheetml.externalLink+xml"/>
  <Override PartName="/xl/sharedStrings.xml" ContentType="application/vnd.openxmlformats-officedocument.spreadsheetml.sharedStrings+xml"/>
  <Override PartName="/xl/worksheets/sheet18.xml" ContentType="application/vnd.openxmlformats-officedocument.spreadsheetml.worksheet+xml"/>
  <Override PartName="/xl/externalLinks/externalLink68.xml" ContentType="application/vnd.openxmlformats-officedocument.spreadsheetml.externalLink+xml"/>
  <Override PartName="/xl/externalLinks/externalLink79.xml" ContentType="application/vnd.openxmlformats-officedocument.spreadsheetml.externalLink+xml"/>
  <Override PartName="/xl/externalLinks/externalLink97.xml" ContentType="application/vnd.openxmlformats-officedocument.spreadsheetml.externalLink+xml"/>
  <Override PartName="/xl/externalLinks/externalLink117.xml" ContentType="application/vnd.openxmlformats-officedocument.spreadsheetml.externalLink+xml"/>
  <Override PartName="/xl/externalLinks/externalLink128.xml" ContentType="application/vnd.openxmlformats-officedocument.spreadsheetml.externalLink+xml"/>
  <Default Extension="bin" ContentType="application/vnd.openxmlformats-officedocument.spreadsheetml.printerSettings"/>
  <Override PartName="/xl/worksheets/sheet14.xml" ContentType="application/vnd.openxmlformats-officedocument.spreadsheetml.worksheet+xml"/>
  <Override PartName="/xl/externalLinks/externalLink39.xml" ContentType="application/vnd.openxmlformats-officedocument.spreadsheetml.externalLink+xml"/>
  <Override PartName="/xl/externalLinks/externalLink57.xml" ContentType="application/vnd.openxmlformats-officedocument.spreadsheetml.externalLink+xml"/>
  <Override PartName="/xl/externalLinks/externalLink86.xml" ContentType="application/vnd.openxmlformats-officedocument.spreadsheetml.externalLink+xml"/>
  <Override PartName="/xl/externalLinks/externalLink106.xml" ContentType="application/vnd.openxmlformats-officedocument.spreadsheetml.externalLink+xml"/>
  <Override PartName="/xl/externalLinks/externalLink124.xml" ContentType="application/vnd.openxmlformats-officedocument.spreadsheetml.externalLink+xml"/>
  <Override PartName="/xl/worksheets/sheet8.xml" ContentType="application/vnd.openxmlformats-officedocument.spreadsheetml.worksheet+xml"/>
  <Override PartName="/xl/worksheets/sheet21.xml" ContentType="application/vnd.openxmlformats-officedocument.spreadsheetml.worksheet+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externalLinks/externalLink46.xml" ContentType="application/vnd.openxmlformats-officedocument.spreadsheetml.externalLink+xml"/>
  <Override PartName="/xl/externalLinks/externalLink64.xml" ContentType="application/vnd.openxmlformats-officedocument.spreadsheetml.externalLink+xml"/>
  <Override PartName="/xl/externalLinks/externalLink75.xml" ContentType="application/vnd.openxmlformats-officedocument.spreadsheetml.externalLink+xml"/>
  <Override PartName="/xl/externalLinks/externalLink93.xml" ContentType="application/vnd.openxmlformats-officedocument.spreadsheetml.externalLink+xml"/>
  <Override PartName="/xl/externalLinks/externalLink113.xml" ContentType="application/vnd.openxmlformats-officedocument.spreadsheetml.externalLink+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externalLinks/externalLink24.xml" ContentType="application/vnd.openxmlformats-officedocument.spreadsheetml.externalLink+xml"/>
  <Override PartName="/xl/externalLinks/externalLink35.xml" ContentType="application/vnd.openxmlformats-officedocument.spreadsheetml.externalLink+xml"/>
  <Override PartName="/xl/externalLinks/externalLink53.xml" ContentType="application/vnd.openxmlformats-officedocument.spreadsheetml.externalLink+xml"/>
  <Override PartName="/xl/externalLinks/externalLink71.xml" ContentType="application/vnd.openxmlformats-officedocument.spreadsheetml.externalLink+xml"/>
  <Override PartName="/xl/externalLinks/externalLink82.xml" ContentType="application/vnd.openxmlformats-officedocument.spreadsheetml.externalLink+xml"/>
  <Override PartName="/xl/externalLinks/externalLink102.xml" ContentType="application/vnd.openxmlformats-officedocument.spreadsheetml.externalLink+xml"/>
  <Override PartName="/xl/externalLinks/externalLink120.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13.xml" ContentType="application/vnd.openxmlformats-officedocument.spreadsheetml.externalLink+xml"/>
  <Override PartName="/xl/externalLinks/externalLink22.xml" ContentType="application/vnd.openxmlformats-officedocument.spreadsheetml.externalLink+xml"/>
  <Override PartName="/xl/externalLinks/externalLink33.xml" ContentType="application/vnd.openxmlformats-officedocument.spreadsheetml.externalLink+xml"/>
  <Override PartName="/xl/externalLinks/externalLink42.xml" ContentType="application/vnd.openxmlformats-officedocument.spreadsheetml.externalLink+xml"/>
  <Override PartName="/xl/externalLinks/externalLink51.xml" ContentType="application/vnd.openxmlformats-officedocument.spreadsheetml.externalLink+xml"/>
  <Override PartName="/xl/externalLinks/externalLink60.xml" ContentType="application/vnd.openxmlformats-officedocument.spreadsheetml.externalLink+xml"/>
  <Override PartName="/xl/externalLinks/externalLink80.xml" ContentType="application/vnd.openxmlformats-officedocument.spreadsheetml.externalLink+xml"/>
  <Override PartName="/xl/externalLinks/externalLink100.xml" ContentType="application/vnd.openxmlformats-officedocument.spreadsheetml.externalLink+xml"/>
  <Override PartName="/xl/drawings/drawing1.xml" ContentType="application/vnd.openxmlformats-officedocument.drawing+xml"/>
  <Override PartName="/xl/externalLinks/externalLink11.xml" ContentType="application/vnd.openxmlformats-officedocument.spreadsheetml.externalLink+xml"/>
  <Override PartName="/xl/externalLinks/externalLink20.xml" ContentType="application/vnd.openxmlformats-officedocument.spreadsheetml.externalLink+xml"/>
  <Override PartName="/xl/externalLinks/externalLink31.xml" ContentType="application/vnd.openxmlformats-officedocument.spreadsheetml.externalLink+xml"/>
  <Override PartName="/xl/externalLinks/externalLink40.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17.xml" ContentType="application/vnd.openxmlformats-officedocument.spreadsheetml.worksheet+xml"/>
  <Override PartName="/xl/externalLinks/externalLink89.xml" ContentType="application/vnd.openxmlformats-officedocument.spreadsheetml.externalLink+xml"/>
  <Override PartName="/docProps/core.xml" ContentType="application/vnd.openxmlformats-package.core-properties+xml"/>
  <Override PartName="/xl/worksheets/sheet15.xml" ContentType="application/vnd.openxmlformats-officedocument.spreadsheetml.worksheet+xml"/>
  <Override PartName="/xl/externalLinks/externalLink69.xml" ContentType="application/vnd.openxmlformats-officedocument.spreadsheetml.externalLink+xml"/>
  <Override PartName="/xl/externalLinks/externalLink87.xml" ContentType="application/vnd.openxmlformats-officedocument.spreadsheetml.externalLink+xml"/>
  <Override PartName="/xl/externalLinks/externalLink98.xml" ContentType="application/vnd.openxmlformats-officedocument.spreadsheetml.externalLink+xml"/>
  <Override PartName="/xl/externalLinks/externalLink118.xml" ContentType="application/vnd.openxmlformats-officedocument.spreadsheetml.externalLink+xml"/>
  <Override PartName="/xl/worksheets/sheet9.xml" ContentType="application/vnd.openxmlformats-officedocument.spreadsheetml.worksheet+xml"/>
  <Override PartName="/xl/worksheets/sheet22.xml" ContentType="application/vnd.openxmlformats-officedocument.spreadsheetml.worksheet+xml"/>
  <Override PartName="/xl/externalLinks/externalLink29.xml" ContentType="application/vnd.openxmlformats-officedocument.spreadsheetml.externalLink+xml"/>
  <Override PartName="/xl/externalLinks/externalLink47.xml" ContentType="application/vnd.openxmlformats-officedocument.spreadsheetml.externalLink+xml"/>
  <Override PartName="/xl/externalLinks/externalLink58.xml" ContentType="application/vnd.openxmlformats-officedocument.spreadsheetml.externalLink+xml"/>
  <Override PartName="/xl/externalLinks/externalLink76.xml" ContentType="application/vnd.openxmlformats-officedocument.spreadsheetml.externalLink+xml"/>
  <Override PartName="/xl/externalLinks/externalLink94.xml" ContentType="application/vnd.openxmlformats-officedocument.spreadsheetml.externalLink+xml"/>
  <Override PartName="/xl/externalLinks/externalLink107.xml" ContentType="application/vnd.openxmlformats-officedocument.spreadsheetml.externalLink+xml"/>
  <Override PartName="/xl/externalLinks/externalLink125.xml" ContentType="application/vnd.openxmlformats-officedocument.spreadsheetml.externalLink+xml"/>
  <Override PartName="/xl/theme/theme1.xml" ContentType="application/vnd.openxmlformats-officedocument.theme+xml"/>
  <Override PartName="/xl/worksheets/sheet11.xml" ContentType="application/vnd.openxmlformats-officedocument.spreadsheetml.worksheet+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36.xml" ContentType="application/vnd.openxmlformats-officedocument.spreadsheetml.externalLink+xml"/>
  <Override PartName="/xl/externalLinks/externalLink65.xml" ContentType="application/vnd.openxmlformats-officedocument.spreadsheetml.externalLink+xml"/>
  <Override PartName="/xl/externalLinks/externalLink83.xml" ContentType="application/vnd.openxmlformats-officedocument.spreadsheetml.externalLink+xml"/>
  <Override PartName="/xl/externalLinks/externalLink103.xml" ContentType="application/vnd.openxmlformats-officedocument.spreadsheetml.externalLink+xml"/>
  <Override PartName="/xl/externalLinks/externalLink114.xml" ContentType="application/vnd.openxmlformats-officedocument.spreadsheetml.externalLink+xml"/>
  <Default Extension="rels" ContentType="application/vnd.openxmlformats-package.relationships+xml"/>
  <Override PartName="/xl/worksheets/sheet5.xml" ContentType="application/vnd.openxmlformats-officedocument.spreadsheetml.worksheet+xml"/>
  <Override PartName="/xl/externalLinks/externalLink25.xml" ContentType="application/vnd.openxmlformats-officedocument.spreadsheetml.externalLink+xml"/>
  <Override PartName="/xl/externalLinks/externalLink43.xml" ContentType="application/vnd.openxmlformats-officedocument.spreadsheetml.externalLink+xml"/>
  <Override PartName="/xl/externalLinks/externalLink54.xml" ContentType="application/vnd.openxmlformats-officedocument.spreadsheetml.externalLink+xml"/>
  <Override PartName="/xl/externalLinks/externalLink72.xml" ContentType="application/vnd.openxmlformats-officedocument.spreadsheetml.externalLink+xml"/>
  <Override PartName="/xl/externalLinks/externalLink90.xml" ContentType="application/vnd.openxmlformats-officedocument.spreadsheetml.externalLink+xml"/>
  <Override PartName="/xl/externalLinks/externalLink121.xml" ContentType="application/vnd.openxmlformats-officedocument.spreadsheetml.externalLink+xml"/>
  <Override PartName="/xl/externalLinks/externalLink3.xml" ContentType="application/vnd.openxmlformats-officedocument.spreadsheetml.externalLink+xml"/>
  <Override PartName="/xl/externalLinks/externalLink14.xml" ContentType="application/vnd.openxmlformats-officedocument.spreadsheetml.externalLink+xml"/>
  <Override PartName="/xl/externalLinks/externalLink32.xml" ContentType="application/vnd.openxmlformats-officedocument.spreadsheetml.externalLink+xml"/>
  <Override PartName="/xl/externalLinks/externalLink61.xml" ContentType="application/vnd.openxmlformats-officedocument.spreadsheetml.externalLink+xml"/>
  <Override PartName="/xl/externalLinks/externalLink110.xml" ContentType="application/vnd.openxmlformats-officedocument.spreadsheetml.externalLink+xml"/>
  <Override PartName="/xl/worksheets/sheet1.xml" ContentType="application/vnd.openxmlformats-officedocument.spreadsheetml.worksheet+xml"/>
  <Override PartName="/xl/externalLinks/externalLink21.xml" ContentType="application/vnd.openxmlformats-officedocument.spreadsheetml.externalLink+xml"/>
  <Override PartName="/xl/externalLinks/externalLink50.xml" ContentType="application/vnd.openxmlformats-officedocument.spreadsheetml.externalLink+xml"/>
  <Override PartName="/xl/externalLinks/externalLink10.xml" ContentType="application/vnd.openxmlformats-officedocument.spreadsheetml.externalLink+xml"/>
  <Override PartName="/xl/externalLinks/externalLink99.xml" ContentType="application/vnd.openxmlformats-officedocument.spreadsheetml.externalLink+xml"/>
  <Override PartName="/xl/externalLinks/externalLink119.xml" ContentType="application/vnd.openxmlformats-officedocument.spreadsheetml.externalLink+xml"/>
  <Override PartName="/xl/worksheets/sheet16.xml" ContentType="application/vnd.openxmlformats-officedocument.spreadsheetml.worksheet+xml"/>
  <Override PartName="/xl/externalLinks/externalLink59.xml" ContentType="application/vnd.openxmlformats-officedocument.spreadsheetml.externalLink+xml"/>
  <Override PartName="/xl/externalLinks/externalLink88.xml" ContentType="application/vnd.openxmlformats-officedocument.spreadsheetml.externalLink+xml"/>
  <Override PartName="/xl/externalLinks/externalLink108.xml" ContentType="application/vnd.openxmlformats-officedocument.spreadsheetml.externalLink+xml"/>
  <Override PartName="/xl/externalLinks/externalLink126.xml" ContentType="application/vnd.openxmlformats-officedocument.spreadsheetml.externalLink+xml"/>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48.xml" ContentType="application/vnd.openxmlformats-officedocument.spreadsheetml.externalLink+xml"/>
  <Override PartName="/xl/externalLinks/externalLink66.xml" ContentType="application/vnd.openxmlformats-officedocument.spreadsheetml.externalLink+xml"/>
  <Override PartName="/xl/externalLinks/externalLink77.xml" ContentType="application/vnd.openxmlformats-officedocument.spreadsheetml.externalLink+xml"/>
  <Override PartName="/xl/externalLinks/externalLink95.xml" ContentType="application/vnd.openxmlformats-officedocument.spreadsheetml.externalLink+xml"/>
  <Override PartName="/xl/externalLinks/externalLink115.xml" ContentType="application/vnd.openxmlformats-officedocument.spreadsheetml.externalLink+xml"/>
  <Override PartName="/xl/worksheets/sheet6.xml" ContentType="application/vnd.openxmlformats-officedocument.spreadsheetml.worksheet+xml"/>
  <Override PartName="/xl/worksheets/sheet12.xml" ContentType="application/vnd.openxmlformats-officedocument.spreadsheetml.worksheet+xml"/>
  <Override PartName="/xl/externalLinks/externalLink37.xml" ContentType="application/vnd.openxmlformats-officedocument.spreadsheetml.externalLink+xml"/>
  <Override PartName="/xl/externalLinks/externalLink55.xml" ContentType="application/vnd.openxmlformats-officedocument.spreadsheetml.externalLink+xml"/>
  <Override PartName="/xl/externalLinks/externalLink84.xml" ContentType="application/vnd.openxmlformats-officedocument.spreadsheetml.externalLink+xml"/>
  <Override PartName="/xl/externalLinks/externalLink104.xml" ContentType="application/vnd.openxmlformats-officedocument.spreadsheetml.externalLink+xml"/>
  <Override PartName="/xl/externalLinks/externalLink122.xml" ContentType="application/vnd.openxmlformats-officedocument.spreadsheetml.externalLink+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externalLinks/externalLink26.xml" ContentType="application/vnd.openxmlformats-officedocument.spreadsheetml.externalLink+xml"/>
  <Override PartName="/xl/externalLinks/externalLink44.xml" ContentType="application/vnd.openxmlformats-officedocument.spreadsheetml.externalLink+xml"/>
  <Override PartName="/xl/externalLinks/externalLink62.xml" ContentType="application/vnd.openxmlformats-officedocument.spreadsheetml.externalLink+xml"/>
  <Override PartName="/xl/externalLinks/externalLink73.xml" ContentType="application/vnd.openxmlformats-officedocument.spreadsheetml.externalLink+xml"/>
  <Override PartName="/xl/externalLinks/externalLink91.xml" ContentType="application/vnd.openxmlformats-officedocument.spreadsheetml.externalLink+xml"/>
  <Override PartName="/xl/externalLinks/externalLink111.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현재_통합_문서"/>
  <bookViews>
    <workbookView xWindow="0" yWindow="0" windowWidth="24000" windowHeight="9690" tabRatio="849" activeTab="1"/>
  </bookViews>
  <sheets>
    <sheet name="1" sheetId="9" r:id="rId1"/>
    <sheet name="결과" sheetId="19" r:id="rId2"/>
    <sheet name="2" sheetId="12" r:id="rId3"/>
    <sheet name="개요" sheetId="20" r:id="rId4"/>
    <sheet name="3" sheetId="13" r:id="rId5"/>
    <sheet name="기준" sheetId="21" r:id="rId6"/>
    <sheet name="4" sheetId="23" r:id="rId7"/>
    <sheet name="원가계산서" sheetId="6" r:id="rId8"/>
    <sheet name="설치내역" sheetId="5" r:id="rId9"/>
    <sheet name="설치일위집" sheetId="4" r:id="rId10"/>
    <sheet name="설치일위" sheetId="3" r:id="rId11"/>
    <sheet name="일위대가_산근" sheetId="64" r:id="rId12"/>
    <sheet name="단가산출표집" sheetId="62" r:id="rId13"/>
    <sheet name="단가산출" sheetId="65" r:id="rId14"/>
    <sheet name="단가" sheetId="11" r:id="rId15"/>
    <sheet name="설치노임" sheetId="2" r:id="rId16"/>
    <sheet name="5" sheetId="59" r:id="rId17"/>
    <sheet name="화물운임" sheetId="66" r:id="rId18"/>
    <sheet name="참고간지" sheetId="24" state="hidden" r:id="rId19"/>
    <sheet name="제조노임단가" sheetId="35" state="hidden" r:id="rId20"/>
    <sheet name="건설노임단가" sheetId="10" state="hidden" r:id="rId21"/>
    <sheet name="출력X" sheetId="36" state="hidden"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s>
  <definedNames>
    <definedName name="_" hidden="1">[1]Sheet1!#REF!</definedName>
    <definedName name="___________q45" hidden="1">{"'용역비'!$A$4:$C$8"}</definedName>
    <definedName name="_____p1">#REF!</definedName>
    <definedName name="_____P2">#REF!</definedName>
    <definedName name="_____p3">#REF!</definedName>
    <definedName name="_____P8">#REF!</definedName>
    <definedName name="____A425339">#REF!</definedName>
    <definedName name="____aa1">#REF!</definedName>
    <definedName name="____aaa1">#REF!</definedName>
    <definedName name="____aab42">#REF!</definedName>
    <definedName name="____b1">#REF!</definedName>
    <definedName name="____C70004">#REF!</definedName>
    <definedName name="____CON135">#REF!</definedName>
    <definedName name="____CON210">#REF!</definedName>
    <definedName name="____CON240">#REF!</definedName>
    <definedName name="____ELL1">#REF!</definedName>
    <definedName name="____ELL2">#REF!</definedName>
    <definedName name="____FBB1">#REF!</definedName>
    <definedName name="____FBB2">#REF!</definedName>
    <definedName name="____FBB3">#REF!</definedName>
    <definedName name="____FHH1">#REF!</definedName>
    <definedName name="____FHH2">#REF!</definedName>
    <definedName name="____FHH3">#REF!</definedName>
    <definedName name="____H2">#REF!</definedName>
    <definedName name="____HSH1">#REF!</definedName>
    <definedName name="____HSH2">#REF!</definedName>
    <definedName name="____IV65999">#REF!</definedName>
    <definedName name="____IV66000">#REF!</definedName>
    <definedName name="____IV69999">#REF!</definedName>
    <definedName name="____IV70000">#REF!</definedName>
    <definedName name="____IV99999">#REF!</definedName>
    <definedName name="____JOI13">#REF!</definedName>
    <definedName name="____K11">#REF!</definedName>
    <definedName name="____K111">#REF!</definedName>
    <definedName name="____K1111">#REF!</definedName>
    <definedName name="____LP1">#REF!</definedName>
    <definedName name="____LP2">#REF!</definedName>
    <definedName name="____NLL1">#REF!</definedName>
    <definedName name="____NLL2">#REF!</definedName>
    <definedName name="____NLL3">#REF!</definedName>
    <definedName name="____NLL4">#REF!</definedName>
    <definedName name="____NLL5">#REF!</definedName>
    <definedName name="____NP1">#REF!</definedName>
    <definedName name="____NP2">#REF!</definedName>
    <definedName name="____NSH1">#REF!</definedName>
    <definedName name="____NSH2">#REF!</definedName>
    <definedName name="____p1">#REF!</definedName>
    <definedName name="____P2">#REF!</definedName>
    <definedName name="____p3">#REF!</definedName>
    <definedName name="____P8">#REF!</definedName>
    <definedName name="____pa1">#REF!</definedName>
    <definedName name="____pa2">#REF!</definedName>
    <definedName name="____PT6">#REF!</definedName>
    <definedName name="____PT7">#REF!</definedName>
    <definedName name="____RD1">#REF!</definedName>
    <definedName name="____RD2">#REF!</definedName>
    <definedName name="____RD3">#REF!</definedName>
    <definedName name="____RD4">#REF!</definedName>
    <definedName name="____RD6">#REF!</definedName>
    <definedName name="____RD7">#REF!</definedName>
    <definedName name="____RL1">#REF!</definedName>
    <definedName name="____RL2">#REF!</definedName>
    <definedName name="____RL3">#REF!</definedName>
    <definedName name="____RL4">#REF!</definedName>
    <definedName name="____RL5">#REF!</definedName>
    <definedName name="____RL6">#REF!</definedName>
    <definedName name="____RL7">#REF!</definedName>
    <definedName name="____SBB1">#REF!</definedName>
    <definedName name="____SBB2">#REF!</definedName>
    <definedName name="____SBB3">#REF!</definedName>
    <definedName name="____SBB4">#REF!</definedName>
    <definedName name="____SBB5">#REF!</definedName>
    <definedName name="____SCH1">#REF!</definedName>
    <definedName name="____SH1">#REF!</definedName>
    <definedName name="____SH3">#REF!</definedName>
    <definedName name="____SHH1">#REF!</definedName>
    <definedName name="____shh10">#REF!</definedName>
    <definedName name="____shh11">#REF!</definedName>
    <definedName name="____shh12">#REF!</definedName>
    <definedName name="____SHH13">#REF!</definedName>
    <definedName name="____SHH2">#REF!</definedName>
    <definedName name="____SHH3">#REF!</definedName>
    <definedName name="____shh4">#REF!</definedName>
    <definedName name="____shh5">#REF!</definedName>
    <definedName name="____shh6">#REF!</definedName>
    <definedName name="____shh7">#REF!</definedName>
    <definedName name="____shh8">#REF!</definedName>
    <definedName name="____shh9">#REF!</definedName>
    <definedName name="____SLL1">#REF!</definedName>
    <definedName name="____SLL2">#REF!</definedName>
    <definedName name="____SLL3">#REF!</definedName>
    <definedName name="____SS1">#REF!</definedName>
    <definedName name="____SS2">#REF!</definedName>
    <definedName name="____ST1">#REF!</definedName>
    <definedName name="____STT1">#REF!</definedName>
    <definedName name="____STT2">#REF!</definedName>
    <definedName name="____STT3">#REF!</definedName>
    <definedName name="____STT4">#REF!</definedName>
    <definedName name="____STT5">#REF!</definedName>
    <definedName name="____STT6">#REF!</definedName>
    <definedName name="____t5">#REF!</definedName>
    <definedName name="____tbb1">#REF!</definedName>
    <definedName name="____tbb2">#REF!</definedName>
    <definedName name="____tbb3">#REF!</definedName>
    <definedName name="____tbb4">#REF!</definedName>
    <definedName name="____tbb5">#REF!</definedName>
    <definedName name="____tbb6">#REF!</definedName>
    <definedName name="____tbb7">#REF!</definedName>
    <definedName name="____tbm1">#REF!</definedName>
    <definedName name="____TC1">#REF!</definedName>
    <definedName name="____TC2">#REF!</definedName>
    <definedName name="____Ted1">#REF!</definedName>
    <definedName name="____Ts1">#REF!</definedName>
    <definedName name="____TW1">#REF!</definedName>
    <definedName name="____TW2">#REF!</definedName>
    <definedName name="____WC1">#REF!</definedName>
    <definedName name="____XS2">#REF!</definedName>
    <definedName name="____yd00068">#REF!</definedName>
    <definedName name="____Zz10137">#REF!</definedName>
    <definedName name="___A425339">#REF!</definedName>
    <definedName name="___aa1">#REF!</definedName>
    <definedName name="___aaa1">#REF!</definedName>
    <definedName name="___aab42">#REF!</definedName>
    <definedName name="___b1">#REF!</definedName>
    <definedName name="___C70004">#REF!</definedName>
    <definedName name="___CON135">#REF!</definedName>
    <definedName name="___CON210">#REF!</definedName>
    <definedName name="___CON240">#REF!</definedName>
    <definedName name="___ELL1">#REF!</definedName>
    <definedName name="___ELL2">#REF!</definedName>
    <definedName name="___FBB1">#REF!</definedName>
    <definedName name="___FBB2">#REF!</definedName>
    <definedName name="___FBB3">#REF!</definedName>
    <definedName name="___FHH1">#REF!</definedName>
    <definedName name="___FHH2">#REF!</definedName>
    <definedName name="___FHH3">#REF!</definedName>
    <definedName name="___H2">#REF!</definedName>
    <definedName name="___HSH1">#REF!</definedName>
    <definedName name="___HSH2">#REF!</definedName>
    <definedName name="___IV65999">#REF!</definedName>
    <definedName name="___IV66000">#REF!</definedName>
    <definedName name="___IV69999">#REF!</definedName>
    <definedName name="___IV70000">#REF!</definedName>
    <definedName name="___IV99999">#REF!</definedName>
    <definedName name="___JOI13">#REF!</definedName>
    <definedName name="___K11">#REF!</definedName>
    <definedName name="___K111">#REF!</definedName>
    <definedName name="___K1111">#REF!</definedName>
    <definedName name="___LP1">#REF!</definedName>
    <definedName name="___LP2">#REF!</definedName>
    <definedName name="___NLL1">#REF!</definedName>
    <definedName name="___NLL2">#REF!</definedName>
    <definedName name="___NLL3">#REF!</definedName>
    <definedName name="___NLL4">#REF!</definedName>
    <definedName name="___NLL5">#REF!</definedName>
    <definedName name="___NP1">#REF!</definedName>
    <definedName name="___NP2">#REF!</definedName>
    <definedName name="___NSH1">#REF!</definedName>
    <definedName name="___NSH2">#REF!</definedName>
    <definedName name="___p1">#REF!</definedName>
    <definedName name="___P2">#REF!</definedName>
    <definedName name="___p3">#REF!</definedName>
    <definedName name="___P8">#REF!</definedName>
    <definedName name="___pa1">#REF!</definedName>
    <definedName name="___pa2">#REF!</definedName>
    <definedName name="___PT6">#REF!</definedName>
    <definedName name="___PT7">#REF!</definedName>
    <definedName name="___RD1">#REF!</definedName>
    <definedName name="___RD2">#REF!</definedName>
    <definedName name="___RD3">#REF!</definedName>
    <definedName name="___RD4">#REF!</definedName>
    <definedName name="___RD6">#REF!</definedName>
    <definedName name="___RD7">#REF!</definedName>
    <definedName name="___RL1">#REF!</definedName>
    <definedName name="___RL2">#REF!</definedName>
    <definedName name="___RL3">#REF!</definedName>
    <definedName name="___RL4">#REF!</definedName>
    <definedName name="___RL5">#REF!</definedName>
    <definedName name="___RL6">#REF!</definedName>
    <definedName name="___RL7">#REF!</definedName>
    <definedName name="___SBB1">#REF!</definedName>
    <definedName name="___SBB2">#REF!</definedName>
    <definedName name="___SBB3">#REF!</definedName>
    <definedName name="___SBB4">#REF!</definedName>
    <definedName name="___SBB5">#REF!</definedName>
    <definedName name="___SCH1">#REF!</definedName>
    <definedName name="___SH1">#REF!</definedName>
    <definedName name="___SH3">#REF!</definedName>
    <definedName name="___SHH1">#REF!</definedName>
    <definedName name="___shh10">#REF!</definedName>
    <definedName name="___shh11">#REF!</definedName>
    <definedName name="___shh12">#REF!</definedName>
    <definedName name="___SHH13">#REF!</definedName>
    <definedName name="___SHH2">#REF!</definedName>
    <definedName name="___SHH3">#REF!</definedName>
    <definedName name="___shh4">#REF!</definedName>
    <definedName name="___shh5">#REF!</definedName>
    <definedName name="___shh6">#REF!</definedName>
    <definedName name="___shh7">#REF!</definedName>
    <definedName name="___shh8">#REF!</definedName>
    <definedName name="___shh9">#REF!</definedName>
    <definedName name="___SLL1">#REF!</definedName>
    <definedName name="___SLL2">#REF!</definedName>
    <definedName name="___SLL3">#REF!</definedName>
    <definedName name="___SS1">#REF!</definedName>
    <definedName name="___SS2">#REF!</definedName>
    <definedName name="___ST1">#REF!</definedName>
    <definedName name="___STT1">#REF!</definedName>
    <definedName name="___STT2">#REF!</definedName>
    <definedName name="___STT3">#REF!</definedName>
    <definedName name="___STT4">#REF!</definedName>
    <definedName name="___STT5">#REF!</definedName>
    <definedName name="___STT6">#REF!</definedName>
    <definedName name="___t5">#REF!</definedName>
    <definedName name="___tbb1">#REF!</definedName>
    <definedName name="___tbb2">#REF!</definedName>
    <definedName name="___tbb3">#REF!</definedName>
    <definedName name="___tbb4">#REF!</definedName>
    <definedName name="___tbb5">#REF!</definedName>
    <definedName name="___tbb6">#REF!</definedName>
    <definedName name="___tbb7">#REF!</definedName>
    <definedName name="___tbm1">#REF!</definedName>
    <definedName name="___TC1">#REF!</definedName>
    <definedName name="___TC2">#REF!</definedName>
    <definedName name="___Ted1">#REF!</definedName>
    <definedName name="___Ts1">#REF!</definedName>
    <definedName name="___TW1">#REF!</definedName>
    <definedName name="___TW2">#REF!</definedName>
    <definedName name="___WC1">#REF!</definedName>
    <definedName name="___XS2">#REF!</definedName>
    <definedName name="___yd00068">#REF!</definedName>
    <definedName name="___Zz10137">#REF!</definedName>
    <definedName name="__123Graph_B" hidden="1">[1]Sheet1!#REF!</definedName>
    <definedName name="__123Graph_E" hidden="1">[1]Sheet1!#REF!</definedName>
    <definedName name="__A425339">#REF!</definedName>
    <definedName name="__aa1">#REF!</definedName>
    <definedName name="__aaa1">#REF!</definedName>
    <definedName name="__aab42">#REF!</definedName>
    <definedName name="__b1">#REF!</definedName>
    <definedName name="__C70004">#REF!</definedName>
    <definedName name="__CON135">#REF!</definedName>
    <definedName name="__CON210">#REF!</definedName>
    <definedName name="__CON240">#REF!</definedName>
    <definedName name="__ELL1">#REF!</definedName>
    <definedName name="__ELL2">#REF!</definedName>
    <definedName name="__FBB1">#REF!</definedName>
    <definedName name="__FBB2">#REF!</definedName>
    <definedName name="__FBB3">#REF!</definedName>
    <definedName name="__FHH1">#REF!</definedName>
    <definedName name="__FHH2">#REF!</definedName>
    <definedName name="__FHH3">#REF!</definedName>
    <definedName name="__H2">#REF!</definedName>
    <definedName name="__HSH1">#REF!</definedName>
    <definedName name="__HSH2">#REF!</definedName>
    <definedName name="__IV65999">#REF!</definedName>
    <definedName name="__IV66000">#REF!</definedName>
    <definedName name="__IV69999">#REF!</definedName>
    <definedName name="__IV70000">#REF!</definedName>
    <definedName name="__IV99999">#REF!</definedName>
    <definedName name="__JOI13">#REF!</definedName>
    <definedName name="__K11">#REF!</definedName>
    <definedName name="__K111">#REF!</definedName>
    <definedName name="__K1111">#REF!</definedName>
    <definedName name="__LP1">#REF!</definedName>
    <definedName name="__LP2">#REF!</definedName>
    <definedName name="__NLL1">#REF!</definedName>
    <definedName name="__NLL2">#REF!</definedName>
    <definedName name="__NLL3">#REF!</definedName>
    <definedName name="__NLL4">#REF!</definedName>
    <definedName name="__NLL5">#REF!</definedName>
    <definedName name="__NP1">#REF!</definedName>
    <definedName name="__NP2">#REF!</definedName>
    <definedName name="__NSH1">#REF!</definedName>
    <definedName name="__NSH2">#REF!</definedName>
    <definedName name="__p1">#REF!</definedName>
    <definedName name="__P2">#REF!</definedName>
    <definedName name="__p3">#REF!</definedName>
    <definedName name="__P8">#REF!</definedName>
    <definedName name="__pa1">#REF!</definedName>
    <definedName name="__pa2">#REF!</definedName>
    <definedName name="__PT6">#REF!</definedName>
    <definedName name="__PT7">#REF!</definedName>
    <definedName name="__q45" hidden="1">{"'용역비'!$A$4:$C$8"}</definedName>
    <definedName name="__RD1">#REF!</definedName>
    <definedName name="__RD2">#REF!</definedName>
    <definedName name="__RD3">#REF!</definedName>
    <definedName name="__RD4">#REF!</definedName>
    <definedName name="__RD6">#REF!</definedName>
    <definedName name="__RD7">#REF!</definedName>
    <definedName name="__RL1">#REF!</definedName>
    <definedName name="__RL2">#REF!</definedName>
    <definedName name="__RL3">#REF!</definedName>
    <definedName name="__RL4">#REF!</definedName>
    <definedName name="__RL5">#REF!</definedName>
    <definedName name="__RL6">#REF!</definedName>
    <definedName name="__RL7">#REF!</definedName>
    <definedName name="__SBB1">#REF!</definedName>
    <definedName name="__SBB2">#REF!</definedName>
    <definedName name="__SBB3">#REF!</definedName>
    <definedName name="__SBB4">#REF!</definedName>
    <definedName name="__SBB5">#REF!</definedName>
    <definedName name="__SCH1">#REF!</definedName>
    <definedName name="__SH1">#REF!</definedName>
    <definedName name="__SH3">#REF!</definedName>
    <definedName name="__SHH1">#REF!</definedName>
    <definedName name="__shh10">#REF!</definedName>
    <definedName name="__shh11">#REF!</definedName>
    <definedName name="__shh12">#REF!</definedName>
    <definedName name="__SHH13">#REF!</definedName>
    <definedName name="__SHH2">#REF!</definedName>
    <definedName name="__SHH3">#REF!</definedName>
    <definedName name="__shh4">#REF!</definedName>
    <definedName name="__shh5">#REF!</definedName>
    <definedName name="__shh6">#REF!</definedName>
    <definedName name="__shh7">#REF!</definedName>
    <definedName name="__shh8">#REF!</definedName>
    <definedName name="__shh9">#REF!</definedName>
    <definedName name="__SLL1">#REF!</definedName>
    <definedName name="__SLL2">#REF!</definedName>
    <definedName name="__SLL3">#REF!</definedName>
    <definedName name="__SS1">#REF!</definedName>
    <definedName name="__SS2">#REF!</definedName>
    <definedName name="__ST1">#REF!</definedName>
    <definedName name="__STT1">#REF!</definedName>
    <definedName name="__STT2">#REF!</definedName>
    <definedName name="__STT3">#REF!</definedName>
    <definedName name="__STT4">#REF!</definedName>
    <definedName name="__STT5">#REF!</definedName>
    <definedName name="__STT6">#REF!</definedName>
    <definedName name="__t5">#REF!</definedName>
    <definedName name="__tbb1">#REF!</definedName>
    <definedName name="__tbb2">#REF!</definedName>
    <definedName name="__tbb3">#REF!</definedName>
    <definedName name="__tbb4">#REF!</definedName>
    <definedName name="__tbb5">#REF!</definedName>
    <definedName name="__tbb6">#REF!</definedName>
    <definedName name="__tbb7">#REF!</definedName>
    <definedName name="__tbm1">#REF!</definedName>
    <definedName name="__TC1">#REF!</definedName>
    <definedName name="__TC2">#REF!</definedName>
    <definedName name="__Ted1">#REF!</definedName>
    <definedName name="__Ts1">#REF!</definedName>
    <definedName name="__TW1">#REF!</definedName>
    <definedName name="__TW2">#REF!</definedName>
    <definedName name="__WC1">#REF!</definedName>
    <definedName name="__XS2">#REF!</definedName>
    <definedName name="__yd00068">#REF!</definedName>
    <definedName name="__Zz10137">#REF!</definedName>
    <definedName name="_1">#N/A</definedName>
    <definedName name="_1._토______공">#REF!</definedName>
    <definedName name="_10">#N/A</definedName>
    <definedName name="_10__123Graph_A차트_1" hidden="1">#REF!</definedName>
    <definedName name="_11">#N/A</definedName>
    <definedName name="_11q45_" hidden="1">{"'용역비'!$A$4:$C$8"}</definedName>
    <definedName name="_12">#N/A</definedName>
    <definedName name="_13">#N/A</definedName>
    <definedName name="_14">#N/A</definedName>
    <definedName name="_15">#N/A</definedName>
    <definedName name="_16">#N/A</definedName>
    <definedName name="_16F" hidden="1">#REF!</definedName>
    <definedName name="_17">#N/A</definedName>
    <definedName name="_18">#N/A</definedName>
    <definedName name="_19">#N/A</definedName>
    <definedName name="_19q45_" hidden="1">{"'용역비'!$A$4:$C$8"}</definedName>
    <definedName name="_2">#N/A</definedName>
    <definedName name="_2._교___량___공">#REF!</definedName>
    <definedName name="_2___0_0_F" hidden="1">#REF!</definedName>
    <definedName name="_2_0_S" hidden="1">'[2]6PILE  (돌출)'!#REF!</definedName>
    <definedName name="_20">#N/A</definedName>
    <definedName name="_21">#N/A</definedName>
    <definedName name="_22">#N/A</definedName>
    <definedName name="_22_0_S" hidden="1">#REF!</definedName>
    <definedName name="_22q45_" hidden="1">{"'용역비'!$A$4:$C$8"}</definedName>
    <definedName name="_23">#N/A</definedName>
    <definedName name="_23_0_S" hidden="1">#REF!</definedName>
    <definedName name="_24">#N/A</definedName>
    <definedName name="_25">#N/A</definedName>
    <definedName name="_26">#N/A</definedName>
    <definedName name="_27">#N/A</definedName>
    <definedName name="_28">#N/A</definedName>
    <definedName name="_29">#N/A</definedName>
    <definedName name="_3">#N/A</definedName>
    <definedName name="_3._배__수__공">#REF!</definedName>
    <definedName name="_3_2.1호이설도로">#REF!</definedName>
    <definedName name="_3_3.2호이설도로">#REF!</definedName>
    <definedName name="_3_도로공사">#REF!</definedName>
    <definedName name="_30">#N/A</definedName>
    <definedName name="_31">#N/A</definedName>
    <definedName name="_32">#N/A</definedName>
    <definedName name="_33">#N/A</definedName>
    <definedName name="_34">#N/A</definedName>
    <definedName name="_35">#N/A</definedName>
    <definedName name="_36">#N/A</definedName>
    <definedName name="_37">#N/A</definedName>
    <definedName name="_38">#N/A</definedName>
    <definedName name="_39">#N/A</definedName>
    <definedName name="_4">#N/A</definedName>
    <definedName name="_4._구_조_물_공">#REF!</definedName>
    <definedName name="_4._송수시설">#REF!</definedName>
    <definedName name="_4_0_0_F" hidden="1">#REF!</definedName>
    <definedName name="_4_1_1호_송수관로">#REF!</definedName>
    <definedName name="_4_2_제2가압장">#REF!</definedName>
    <definedName name="_4_3__Crite">#REF!</definedName>
    <definedName name="_4_3_2호송수관로">#REF!</definedName>
    <definedName name="_40">#N/A</definedName>
    <definedName name="_40q45_" hidden="1">{"'용역비'!$A$4:$C$8"}</definedName>
    <definedName name="_41">#N/A</definedName>
    <definedName name="_42">#N/A</definedName>
    <definedName name="_42q45_" hidden="1">{"'용역비'!$A$4:$C$8"}</definedName>
    <definedName name="_43">#N/A</definedName>
    <definedName name="_44">#N/A</definedName>
    <definedName name="_45">#N/A</definedName>
    <definedName name="_46">#N/A</definedName>
    <definedName name="_47">#N/A</definedName>
    <definedName name="_48">#N/A</definedName>
    <definedName name="_49">#N/A</definedName>
    <definedName name="_4S" hidden="1">#REF!</definedName>
    <definedName name="_5">#N/A</definedName>
    <definedName name="_5._포__장__공">#REF!</definedName>
    <definedName name="_5.배수시설">#REF!</definedName>
    <definedName name="_5_1.제1배수지">#REF!</definedName>
    <definedName name="_5_2_제2배수지">#REF!</definedName>
    <definedName name="_5_3_배수관">#REF!</definedName>
    <definedName name="_50">#N/A</definedName>
    <definedName name="_51">#N/A</definedName>
    <definedName name="_52">#N/A</definedName>
    <definedName name="_53">#N/A</definedName>
    <definedName name="_53q45_" hidden="1">{"'용역비'!$A$4:$C$8"}</definedName>
    <definedName name="_54">#N/A</definedName>
    <definedName name="_55">#N/A</definedName>
    <definedName name="_56">#N/A</definedName>
    <definedName name="_57">#N/A</definedName>
    <definedName name="_58">#N/A</definedName>
    <definedName name="_59">#N/A</definedName>
    <definedName name="_6">#N/A</definedName>
    <definedName name="_6._가_시_설_공">#REF!</definedName>
    <definedName name="_6._부대공">#REF!</definedName>
    <definedName name="_6_3__Criteria">#REF!</definedName>
    <definedName name="_60">#N/A</definedName>
    <definedName name="_61">#N/A</definedName>
    <definedName name="_62">#N/A</definedName>
    <definedName name="_63">#N/A</definedName>
    <definedName name="_64">#N/A</definedName>
    <definedName name="_65">#N/A</definedName>
    <definedName name="_66">#N/A</definedName>
    <definedName name="_67">#N/A</definedName>
    <definedName name="_68">#N/A</definedName>
    <definedName name="_69">#N/A</definedName>
    <definedName name="_69q45_" hidden="1">{"'용역비'!$A$4:$C$8"}</definedName>
    <definedName name="_6q45_" hidden="1">{"'용역비'!$A$4:$C$8"}</definedName>
    <definedName name="_7">#N/A</definedName>
    <definedName name="_7._부__대__공">#REF!</definedName>
    <definedName name="_7.부대공">#REF!</definedName>
    <definedName name="_70">#N/A</definedName>
    <definedName name="_71">#N/A</definedName>
    <definedName name="_72">#N/A</definedName>
    <definedName name="_73">#N/A</definedName>
    <definedName name="_74">#N/A</definedName>
    <definedName name="_75">#N/A</definedName>
    <definedName name="_76">#N/A</definedName>
    <definedName name="_77">#N/A</definedName>
    <definedName name="_78">#N/A</definedName>
    <definedName name="_79">#N/A</definedName>
    <definedName name="_8">#N/A</definedName>
    <definedName name="_8_0_0_F" hidden="1">#REF!</definedName>
    <definedName name="_80">#N/A</definedName>
    <definedName name="_81">#N/A</definedName>
    <definedName name="_82">#N/A</definedName>
    <definedName name="_83">#N/A</definedName>
    <definedName name="_84">#N/A</definedName>
    <definedName name="_85">#N/A</definedName>
    <definedName name="_86">#N/A</definedName>
    <definedName name="_87">#N/A</definedName>
    <definedName name="_88">#N/A</definedName>
    <definedName name="_89">#N/A</definedName>
    <definedName name="_9">#N/A</definedName>
    <definedName name="_9._골재대">#REF!</definedName>
    <definedName name="_90">#N/A</definedName>
    <definedName name="_91">#N/A</definedName>
    <definedName name="_92">#N/A</definedName>
    <definedName name="_93">#N/A</definedName>
    <definedName name="_9306">[3]Sheet3!#REF!</definedName>
    <definedName name="_9307">[3]Sheet3!#REF!</definedName>
    <definedName name="_93081">[3]Sheet3!#REF!</definedName>
    <definedName name="_93082">[3]Sheet3!#REF!</definedName>
    <definedName name="_9309">[3]Sheet3!#REF!</definedName>
    <definedName name="_9310">[3]Sheet3!#REF!</definedName>
    <definedName name="_9311">[3]Sheet3!#REF!</definedName>
    <definedName name="_93121">[3]Sheet3!#REF!</definedName>
    <definedName name="_93122">[3]Sheet3!#REF!</definedName>
    <definedName name="_94">#N/A</definedName>
    <definedName name="_9401">[3]Sheet3!#REF!</definedName>
    <definedName name="_9402">[3]Sheet3!#REF!</definedName>
    <definedName name="_9403">[3]Sheet3!#REF!</definedName>
    <definedName name="_9404">[3]Sheet3!#REF!</definedName>
    <definedName name="_9405">[3]Sheet3!#REF!</definedName>
    <definedName name="_9406">[3]Sheet3!#REF!</definedName>
    <definedName name="_94071">[3]Sheet3!#REF!</definedName>
    <definedName name="_94072">[3]Sheet3!#REF!</definedName>
    <definedName name="_9408">[3]Sheet3!#REF!</definedName>
    <definedName name="_9409">[3]Sheet3!#REF!</definedName>
    <definedName name="_9410">[3]Sheet3!#REF!</definedName>
    <definedName name="_9411">[3]Sheet3!#REF!</definedName>
    <definedName name="_94121">[3]Sheet3!#REF!</definedName>
    <definedName name="_94122">[3]Sheet3!#REF!</definedName>
    <definedName name="_95">#N/A</definedName>
    <definedName name="_9501">[3]Sheet3!#REF!</definedName>
    <definedName name="_96">#N/A</definedName>
    <definedName name="_97">#N/A</definedName>
    <definedName name="_98">#N/A</definedName>
    <definedName name="_99">#N/A</definedName>
    <definedName name="_A">#REF!</definedName>
    <definedName name="_A425339">#REF!</definedName>
    <definedName name="_aa1">#REF!</definedName>
    <definedName name="_aaa1">#REF!</definedName>
    <definedName name="_aab42">#REF!</definedName>
    <definedName name="_b1">#REF!</definedName>
    <definedName name="_C70004">#REF!</definedName>
    <definedName name="_CON135">#REF!</definedName>
    <definedName name="_CON210">#REF!</definedName>
    <definedName name="_CON240">#REF!</definedName>
    <definedName name="_Dist_Bin" hidden="1">[1]Sheet1!$F$58:$F$73</definedName>
    <definedName name="_Dist_Values" hidden="1">#REF!</definedName>
    <definedName name="_DOG1">#REF!</definedName>
    <definedName name="_DOG2">#REF!</definedName>
    <definedName name="_DOG3">#REF!</definedName>
    <definedName name="_DOG4">#REF!</definedName>
    <definedName name="_ELL1">#REF!</definedName>
    <definedName name="_ELL2">#REF!</definedName>
    <definedName name="_FBB1">#REF!</definedName>
    <definedName name="_FBB2">#REF!</definedName>
    <definedName name="_FBB3">#REF!</definedName>
    <definedName name="_FHH1">#REF!</definedName>
    <definedName name="_FHH2">#REF!</definedName>
    <definedName name="_FHH3">#REF!</definedName>
    <definedName name="_Fil" hidden="1">#REF!</definedName>
    <definedName name="_fil2" hidden="1">#REF!</definedName>
    <definedName name="_Fill" hidden="1">#REF!</definedName>
    <definedName name="_xlnm._FilterDatabase" hidden="1">#REF!</definedName>
    <definedName name="_fll2" hidden="1">#REF!</definedName>
    <definedName name="_G640768">#REF!</definedName>
    <definedName name="_H2">#REF!</definedName>
    <definedName name="_H71223">#REF!</definedName>
    <definedName name="_HSH1">#REF!</definedName>
    <definedName name="_HSH2">#REF!</definedName>
    <definedName name="_IV65999">#REF!</definedName>
    <definedName name="_IV66000">#REF!</definedName>
    <definedName name="_IV69999">#REF!</definedName>
    <definedName name="_IV70000">#REF!</definedName>
    <definedName name="_IV99999">#REF!</definedName>
    <definedName name="_JOI13">#REF!</definedName>
    <definedName name="_K11">#REF!</definedName>
    <definedName name="_K111">#REF!</definedName>
    <definedName name="_K1111">#REF!</definedName>
    <definedName name="_Key1" localSheetId="17" hidden="1">[4]설계개요!#REF!</definedName>
    <definedName name="_Key1" hidden="1">#REF!</definedName>
    <definedName name="_Key2" hidden="1">#REF!</definedName>
    <definedName name="_LP1">#REF!</definedName>
    <definedName name="_LP2">#REF!</definedName>
    <definedName name="_NLL1">#REF!</definedName>
    <definedName name="_NLL2">#REF!</definedName>
    <definedName name="_NLL3">#REF!</definedName>
    <definedName name="_NLL4">#REF!</definedName>
    <definedName name="_NLL5">#REF!</definedName>
    <definedName name="_NP1">#REF!</definedName>
    <definedName name="_NP2">#REF!</definedName>
    <definedName name="_NSH1">#REF!</definedName>
    <definedName name="_NSH2">#REF!</definedName>
    <definedName name="_Order1" hidden="1">255</definedName>
    <definedName name="_Order2" hidden="1">255</definedName>
    <definedName name="_pa1">#REF!</definedName>
    <definedName name="_pa2">#REF!</definedName>
    <definedName name="_Parse_Out" hidden="1">[5]갑지!#REF!</definedName>
    <definedName name="_PB1">'[6]#REF'!$A$1:$J$45</definedName>
    <definedName name="_PB2">'[6]#REF'!$K$1:$T$45</definedName>
    <definedName name="_PB3">'[6]#REF'!$U$1:$AD$45</definedName>
    <definedName name="_PI48">#REF!</definedName>
    <definedName name="_PI60">#REF!</definedName>
    <definedName name="_pill" hidden="1">#REF!</definedName>
    <definedName name="_PP2">#REF!</definedName>
    <definedName name="_PP3">#REF!</definedName>
    <definedName name="_PT6">#REF!</definedName>
    <definedName name="_PT7">#REF!</definedName>
    <definedName name="_q45" hidden="1">{"'용역비'!$A$4:$C$8"}</definedName>
    <definedName name="_RD1">#REF!</definedName>
    <definedName name="_RD2">#REF!</definedName>
    <definedName name="_RD3">#REF!</definedName>
    <definedName name="_RD4">#REF!</definedName>
    <definedName name="_RD6">#REF!</definedName>
    <definedName name="_RD7">#REF!</definedName>
    <definedName name="_Regression_Int" hidden="1">1</definedName>
    <definedName name="_Regression_Out" hidden="1">#REF!</definedName>
    <definedName name="_Regression_X" hidden="1">#REF!</definedName>
    <definedName name="_Regression_Y" hidden="1">#REF!</definedName>
    <definedName name="_RL1">#REF!</definedName>
    <definedName name="_RL2">#REF!</definedName>
    <definedName name="_RL3">#REF!</definedName>
    <definedName name="_RL4">#REF!</definedName>
    <definedName name="_RL5">#REF!</definedName>
    <definedName name="_RL6">#REF!</definedName>
    <definedName name="_RL7">#REF!</definedName>
    <definedName name="_RO110">#REF!</definedName>
    <definedName name="_RO22">#REF!</definedName>
    <definedName name="_RO35">#REF!</definedName>
    <definedName name="_RO60">#REF!</definedName>
    <definedName name="_RO80">#REF!</definedName>
    <definedName name="_SBB1">#REF!</definedName>
    <definedName name="_SBB2">#REF!</definedName>
    <definedName name="_SBB3">#REF!</definedName>
    <definedName name="_SBB4">#REF!</definedName>
    <definedName name="_SBB5">#REF!</definedName>
    <definedName name="_SCH1">#REF!</definedName>
    <definedName name="_SH1">#REF!</definedName>
    <definedName name="_SH3">#REF!</definedName>
    <definedName name="_SHH1">#REF!</definedName>
    <definedName name="_shh10">#REF!</definedName>
    <definedName name="_shh11">#REF!</definedName>
    <definedName name="_shh12">#REF!</definedName>
    <definedName name="_SHH13">#REF!</definedName>
    <definedName name="_SHH2">#REF!</definedName>
    <definedName name="_SHH3">#REF!</definedName>
    <definedName name="_shh4">#REF!</definedName>
    <definedName name="_shh5">#REF!</definedName>
    <definedName name="_shh6">#REF!</definedName>
    <definedName name="_shh7">#REF!</definedName>
    <definedName name="_shh8">#REF!</definedName>
    <definedName name="_shh9">#REF!</definedName>
    <definedName name="_SLL1">#REF!</definedName>
    <definedName name="_SLL2">#REF!</definedName>
    <definedName name="_SLL3">#REF!</definedName>
    <definedName name="_Sort" hidden="1">#REF!</definedName>
    <definedName name="_SS1">#REF!</definedName>
    <definedName name="_SS2">#REF!</definedName>
    <definedName name="_ST1">#REF!</definedName>
    <definedName name="_STT1">#REF!</definedName>
    <definedName name="_STT2">#REF!</definedName>
    <definedName name="_STT3">#REF!</definedName>
    <definedName name="_STT4">#REF!</definedName>
    <definedName name="_STT5">#REF!</definedName>
    <definedName name="_STT6">#REF!</definedName>
    <definedName name="_SUB1">#REF!</definedName>
    <definedName name="_SUB2">#REF!</definedName>
    <definedName name="_SUB3">#REF!</definedName>
    <definedName name="_t5">#REF!</definedName>
    <definedName name="_Table1_In1" hidden="1">#REF!</definedName>
    <definedName name="_Table1_Out" hidden="1">#REF!</definedName>
    <definedName name="_Table2_In1" hidden="1">#REF!</definedName>
    <definedName name="_Table2_Out" hidden="1">#REF!</definedName>
    <definedName name="_tbb1">#REF!</definedName>
    <definedName name="_tbb2">#REF!</definedName>
    <definedName name="_tbb3">#REF!</definedName>
    <definedName name="_tbb4">#REF!</definedName>
    <definedName name="_tbb5">#REF!</definedName>
    <definedName name="_tbb6">#REF!</definedName>
    <definedName name="_tbb7">#REF!</definedName>
    <definedName name="_tbm1">#REF!</definedName>
    <definedName name="_TC1">#REF!</definedName>
    <definedName name="_TC2">#REF!</definedName>
    <definedName name="_Ted1">#REF!</definedName>
    <definedName name="_TON1">#REF!</definedName>
    <definedName name="_TON2">#REF!</definedName>
    <definedName name="_Ts1">#REF!</definedName>
    <definedName name="_TW1">#REF!</definedName>
    <definedName name="_TW2">#REF!</definedName>
    <definedName name="_WC1">#REF!</definedName>
    <definedName name="_WW2">#REF!</definedName>
    <definedName name="_WW6">#REF!</definedName>
    <definedName name="_XS2">#REF!</definedName>
    <definedName name="_yd00068">#REF!</definedName>
    <definedName name="_Zz10137">#REF!</definedName>
    <definedName name="¤±8529">'[7]일위대가(가설)'!#REF!</definedName>
    <definedName name="¤Ç315">#REF!</definedName>
    <definedName name="\\O">[8]기기리스트!#REF!</definedName>
    <definedName name="\0">#N/A</definedName>
    <definedName name="\a">#N/A</definedName>
    <definedName name="\b">#REF!</definedName>
    <definedName name="\c">#N/A</definedName>
    <definedName name="\d">#N/A</definedName>
    <definedName name="\e">[9]약품설비!#REF!</definedName>
    <definedName name="\F">[3]Sheet3!#REF!</definedName>
    <definedName name="\g">#REF!</definedName>
    <definedName name="\h">#N/A</definedName>
    <definedName name="\i">'[10]제-노임'!#REF!</definedName>
    <definedName name="\J">[3]Sheet3!#REF!</definedName>
    <definedName name="\k">[11]약품공급2!#REF!</definedName>
    <definedName name="\l">[11]약품공급2!#REF!</definedName>
    <definedName name="\m">#REF!</definedName>
    <definedName name="\n">[9]약품설비!#REF!</definedName>
    <definedName name="\O">[3]Sheet3!#REF!</definedName>
    <definedName name="\p">#REF!</definedName>
    <definedName name="\P1">#REF!</definedName>
    <definedName name="\q">[12]일위!#REF!</definedName>
    <definedName name="\r">#N/A</definedName>
    <definedName name="\S">[3]Sheet3!#REF!</definedName>
    <definedName name="\t">#N/A</definedName>
    <definedName name="\u">[9]약품설비!#REF!</definedName>
    <definedName name="\v">#N/A</definedName>
    <definedName name="\w">[8]기기리스트!#REF!</definedName>
    <definedName name="\x">#N/A</definedName>
    <definedName name="\y">[9]약품설비!#REF!</definedName>
    <definedName name="\z">#N/A</definedName>
    <definedName name="¾ÈÀü">#REF!</definedName>
    <definedName name="A" hidden="1">{#N/A,#N/A,FALSE,"이태원철근"}</definedName>
    <definedName name="A1.1000">#REF!</definedName>
    <definedName name="A1000000000000000">#REF!</definedName>
    <definedName name="A1A">#REF!</definedName>
    <definedName name="A2A">#REF!</definedName>
    <definedName name="A3A">#REF!</definedName>
    <definedName name="A5D8">#REF!</definedName>
    <definedName name="aa" hidden="1">{#N/A,#N/A,FALSE,"이태원철근"}</definedName>
    <definedName name="AAA" hidden="1">{"'용역비'!$A$4:$C$8"}</definedName>
    <definedName name="AAAA">[13]I一般比!#REF!</definedName>
    <definedName name="aaaaa" hidden="1">{#N/A,#N/A,FALSE,"조골재"}</definedName>
    <definedName name="aaaaaaaaaa" hidden="1">{#N/A,#N/A,FALSE,"운반시간"}</definedName>
    <definedName name="ab" hidden="1">{#N/A,#N/A,FALSE,"이태원철근"}</definedName>
    <definedName name="ABC">#N/A</definedName>
    <definedName name="ABUT">#REF!</definedName>
    <definedName name="ABUTH">#REF!</definedName>
    <definedName name="ac" hidden="1">{#N/A,#N/A,FALSE,"이태원철근"}</definedName>
    <definedName name="Access_Button" hidden="1">"업체현황_카드발송_List"</definedName>
    <definedName name="Access_Button1" hidden="1">"업체현황_카드발송_List"</definedName>
    <definedName name="Access_Button2" hidden="1">"업체현황_카드발송_List"</definedName>
    <definedName name="Access_Button3" hidden="1">"카드발송_카드발송_List1"</definedName>
    <definedName name="Access_Button4" hidden="1">"업체현황_카드발송_List"</definedName>
    <definedName name="AccessDatabase" hidden="1">"C:\dnkim\협력업체\카드발송.mdb"</definedName>
    <definedName name="Acldlrtdk">#REF!</definedName>
    <definedName name="ad" hidden="1">{#N/A,#N/A,FALSE,"이태원철근"}</definedName>
    <definedName name="ada" hidden="1">{#N/A,#N/A,FALSE,"이태원철근"}</definedName>
    <definedName name="adad">#REF!</definedName>
    <definedName name="ADREFD">#REF!</definedName>
    <definedName name="ae" hidden="1">{#N/A,#N/A,FALSE,"이태원철근"}</definedName>
    <definedName name="af" hidden="1">{#N/A,#N/A,FALSE,"이태원철근"}</definedName>
    <definedName name="AFC설비">[3]Sheet3!$A$550:$AB$611</definedName>
    <definedName name="AFF">#REF!</definedName>
    <definedName name="ag" hidden="1">{#N/A,#N/A,FALSE,"이태원철근"}</definedName>
    <definedName name="ah" hidden="1">{#N/A,#N/A,FALSE,"이태원철근"}</definedName>
    <definedName name="aheh" hidden="1">{#N/A,#N/A,FALSE,"이태원철근"}</definedName>
    <definedName name="ai" hidden="1">{#N/A,#N/A,FALSE,"이태원철근"}</definedName>
    <definedName name="aj" hidden="1">{#N/A,#N/A,FALSE,"이태원철근"}</definedName>
    <definedName name="AJH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ak" hidden="1">{#N/A,#N/A,FALSE,"이태원철근"}</definedName>
    <definedName name="al" hidden="1">{#N/A,#N/A,FALSE,"이태원철근"}</definedName>
    <definedName name="ALL">#REF!</definedName>
    <definedName name="ALPHA">#REF!</definedName>
    <definedName name="am" hidden="1">{#N/A,#N/A,FALSE,"이태원철근"}</definedName>
    <definedName name="an" hidden="1">{#N/A,#N/A,FALSE,"이태원철근"}</definedName>
    <definedName name="ANG">#REF!</definedName>
    <definedName name="ao" hidden="1">{#N/A,#N/A,FALSE,"이태원철근"}</definedName>
    <definedName name="ap" hidden="1">{#N/A,#N/A,FALSE,"이태원철근"}</definedName>
    <definedName name="ap_s_t">#REF!</definedName>
    <definedName name="APB">#REF!</definedName>
    <definedName name="APL">#REF!</definedName>
    <definedName name="APT">#REF!</definedName>
    <definedName name="aq" hidden="1">{#N/A,#N/A,FALSE,"이태원철근"}</definedName>
    <definedName name="ar" hidden="1">{#N/A,#N/A,FALSE,"이태원철근"}</definedName>
    <definedName name="as">#REF!</definedName>
    <definedName name="ASB">#REF!</definedName>
    <definedName name="ASCON">#REF!</definedName>
    <definedName name="ascon1">#REF!</definedName>
    <definedName name="ascon2">#REF!</definedName>
    <definedName name="ASD">#REF!</definedName>
    <definedName name="asdf">#REF!</definedName>
    <definedName name="asdfadfa">#REF!</definedName>
    <definedName name="asdfasdf">#N/A</definedName>
    <definedName name="asdga" hidden="1">{#N/A,#N/A,FALSE,"이태원철근"}</definedName>
    <definedName name="ASL">#REF!</definedName>
    <definedName name="ASP">#REF!</definedName>
    <definedName name="ASS">#REF!</definedName>
    <definedName name="AST">#REF!</definedName>
    <definedName name="Au°￡³e">#REF!</definedName>
    <definedName name="AuAc·a">#REF!</definedName>
    <definedName name="ÀüÀç·á">#REF!</definedName>
    <definedName name="AVF">#REF!</definedName>
    <definedName name="AW">#REF!</definedName>
    <definedName name="A삼">#REF!</definedName>
    <definedName name="A이">#REF!</definedName>
    <definedName name="A일">#REF!</definedName>
    <definedName name="B">'[14]#REF'!$J$32</definedName>
    <definedName name="B.1">#REF!</definedName>
    <definedName name="B.2">#REF!</definedName>
    <definedName name="B.3">#REF!</definedName>
    <definedName name="B.4">#REF!</definedName>
    <definedName name="B10A1P">#REF!</definedName>
    <definedName name="b10a1t">#REF!</definedName>
    <definedName name="b10a2t">#REF!</definedName>
    <definedName name="B11A1P">#REF!</definedName>
    <definedName name="b11a1t">#REF!</definedName>
    <definedName name="b11a2t">#REF!</definedName>
    <definedName name="B12A1P">#REF!</definedName>
    <definedName name="b12a1t">#REF!</definedName>
    <definedName name="b12a2p">#REF!</definedName>
    <definedName name="b12a2t">#REF!</definedName>
    <definedName name="B13A1P">#REF!</definedName>
    <definedName name="b13a1t">#REF!</definedName>
    <definedName name="b13a2p">#REF!</definedName>
    <definedName name="b13a2t">#REF!</definedName>
    <definedName name="B14A1P">#REF!</definedName>
    <definedName name="b14a1t">#REF!</definedName>
    <definedName name="b14a2p">#REF!</definedName>
    <definedName name="b14a2t">#REF!</definedName>
    <definedName name="B15A1P">#REF!</definedName>
    <definedName name="b15a1t">#REF!</definedName>
    <definedName name="b15a2p">#REF!</definedName>
    <definedName name="b15a2t">#REF!</definedName>
    <definedName name="B16A1T">#REF!</definedName>
    <definedName name="B1A">#REF!</definedName>
    <definedName name="B1A1P">#REF!</definedName>
    <definedName name="b1a1t">#REF!</definedName>
    <definedName name="b1a2p">#REF!</definedName>
    <definedName name="b1a2t">#REF!</definedName>
    <definedName name="B1B">#REF!</definedName>
    <definedName name="B1C">#REF!</definedName>
    <definedName name="B1F">#REF!</definedName>
    <definedName name="B1WL">#REF!</definedName>
    <definedName name="B1WR">#REF!</definedName>
    <definedName name="B2A">#REF!</definedName>
    <definedName name="B2A1P">#REF!</definedName>
    <definedName name="b2a1t">#REF!</definedName>
    <definedName name="b2a2t">#REF!</definedName>
    <definedName name="B2B">#REF!</definedName>
    <definedName name="B2C">#REF!</definedName>
    <definedName name="B2WL">#REF!</definedName>
    <definedName name="B2WR">#REF!</definedName>
    <definedName name="B30A1P">#REF!</definedName>
    <definedName name="b30a1t">#REF!</definedName>
    <definedName name="b30a2p">#REF!</definedName>
    <definedName name="b30a2t">#REF!</definedName>
    <definedName name="B3A">#REF!</definedName>
    <definedName name="B3A1P">#REF!</definedName>
    <definedName name="b3a1t">#REF!</definedName>
    <definedName name="b3a2p">#REF!</definedName>
    <definedName name="b3a2t">#REF!</definedName>
    <definedName name="B3B">#REF!</definedName>
    <definedName name="B4A">#REF!</definedName>
    <definedName name="B4A1P">#REF!</definedName>
    <definedName name="b4a1t">#REF!</definedName>
    <definedName name="b4a2p">#REF!</definedName>
    <definedName name="b4a2t">#REF!</definedName>
    <definedName name="B4B">#REF!</definedName>
    <definedName name="B5A">#REF!</definedName>
    <definedName name="B5A1P">#REF!</definedName>
    <definedName name="b5a1t">#REF!</definedName>
    <definedName name="b5a2p">#REF!</definedName>
    <definedName name="b5a2t">#REF!</definedName>
    <definedName name="B5B">'[14]#REF'!#REF!</definedName>
    <definedName name="B6A">#REF!</definedName>
    <definedName name="B6A1P">#REF!</definedName>
    <definedName name="b6a1t">#REF!</definedName>
    <definedName name="b6a2p">#REF!</definedName>
    <definedName name="b6a2t">#REF!</definedName>
    <definedName name="B6B">'[14]#REF'!#REF!</definedName>
    <definedName name="B7A">#REF!</definedName>
    <definedName name="B7A1P">#REF!</definedName>
    <definedName name="b7a1t">#REF!</definedName>
    <definedName name="b7a2p">#REF!</definedName>
    <definedName name="b7a2t">#REF!</definedName>
    <definedName name="B7B">'[14]#REF'!#REF!</definedName>
    <definedName name="B8A">#REF!</definedName>
    <definedName name="B8A1P">#REF!</definedName>
    <definedName name="b8a1t">#REF!</definedName>
    <definedName name="b8a2p">#REF!</definedName>
    <definedName name="b8a2t">#REF!</definedName>
    <definedName name="B9A">#REF!</definedName>
    <definedName name="B9A1P">#REF!</definedName>
    <definedName name="b9a1t">#REF!</definedName>
    <definedName name="b9a2p">#REF!</definedName>
    <definedName name="b9a2t">#REF!</definedName>
    <definedName name="BA">#REF!</definedName>
    <definedName name="BA1P">#REF!</definedName>
    <definedName name="ba1t">#REF!</definedName>
    <definedName name="ba2t">#REF!</definedName>
    <definedName name="base1">#REF!</definedName>
    <definedName name="BB" hidden="1">[15]부하!$S$48:$AV$48</definedName>
    <definedName name="BBB">[16]내역서!#REF!</definedName>
    <definedName name="BC" hidden="1">{#N/A,#N/A,FALSE,"이태원철근"}</definedName>
    <definedName name="BCB">#REF!</definedName>
    <definedName name="BD">#REF!</definedName>
    <definedName name="BDCODE">#N/A</definedName>
    <definedName name="bdxfxf">#REF!</definedName>
    <definedName name="BE">#REF!</definedName>
    <definedName name="BEAB1">#REF!</definedName>
    <definedName name="BEAB2">#REF!</definedName>
    <definedName name="BEAB3">#REF!</definedName>
    <definedName name="BEAB4">#REF!</definedName>
    <definedName name="BEAB5">#REF!</definedName>
    <definedName name="BEAR1">#REF!</definedName>
    <definedName name="BEAR2">#REF!</definedName>
    <definedName name="BEB">#REF!</definedName>
    <definedName name="BETA">#REF!</definedName>
    <definedName name="BF">#REF!</definedName>
    <definedName name="BFH">#REF!</definedName>
    <definedName name="BFHG">#REF!</definedName>
    <definedName name="BG">#REF!</definedName>
    <definedName name="BH">#REF!</definedName>
    <definedName name="BHB">#REF!</definedName>
    <definedName name="BHU">#REF!</definedName>
    <definedName name="BI" hidden="1">{#N/A,#N/A,FALSE,"이태원철근"}</definedName>
    <definedName name="BL">#N/A</definedName>
    <definedName name="BLO">[17]공사비총!#REF!</definedName>
    <definedName name="BLOCK">#REF!</definedName>
    <definedName name="BLT">#N/A</definedName>
    <definedName name="BM">#REF!</definedName>
    <definedName name="BMO">#REF!</definedName>
    <definedName name="BOLT">[18]계화배수!#REF!</definedName>
    <definedName name="BOM_OF_ECP">#REF!</definedName>
    <definedName name="BR">#REF!</definedName>
    <definedName name="BS">#REF!</definedName>
    <definedName name="BSH">#REF!</definedName>
    <definedName name="BW">#REF!</definedName>
    <definedName name="bwc">#REF!</definedName>
    <definedName name="BWD">#REF!</definedName>
    <definedName name="B이">#REF!</definedName>
    <definedName name="B일">#REF!</definedName>
    <definedName name="B제로">#REF!</definedName>
    <definedName name="C_">[6]제직재!#REF!</definedName>
    <definedName name="c_1">#REF!</definedName>
    <definedName name="c_2">#REF!</definedName>
    <definedName name="c_3">#REF!</definedName>
    <definedName name="c_33">#REF!</definedName>
    <definedName name="c_4">#REF!</definedName>
    <definedName name="c1.a1p">#REF!</definedName>
    <definedName name="c1.a1t">#REF!</definedName>
    <definedName name="c1.a2t">#REF!</definedName>
    <definedName name="c2.a1p">#REF!</definedName>
    <definedName name="c2.a1t">#REF!</definedName>
    <definedName name="c2.a2t">#REF!</definedName>
    <definedName name="CA">#REF!</definedName>
    <definedName name="camberWork">#N/A</definedName>
    <definedName name="CB">#REF!</definedName>
    <definedName name="CC" hidden="1">[15]부하!$O$64:$O$131</definedName>
    <definedName name="CCC"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CCC" hidden="1">[15]부하!$O$131:$O$201</definedName>
    <definedName name="CCTV설비">[3]Sheet3!$A$319:$AB$401</definedName>
    <definedName name="CD">#REF!</definedName>
    <definedName name="CE">#REF!</definedName>
    <definedName name="CELLNOTE1">[3]Sheet3!#REF!</definedName>
    <definedName name="CF">#REF!</definedName>
    <definedName name="CG">#REF!</definedName>
    <definedName name="cgmh" hidden="1">{"'용역비'!$A$4:$C$8"}</definedName>
    <definedName name="CH">#REF!</definedName>
    <definedName name="chd">[6]직노!#REF!</definedName>
    <definedName name="chobae">#N/A</definedName>
    <definedName name="chobu">#N/A</definedName>
    <definedName name="chobub">#N/A</definedName>
    <definedName name="chogu">#N/A</definedName>
    <definedName name="chopo">#N/A</definedName>
    <definedName name="choto">#N/A</definedName>
    <definedName name="CI">#REF!</definedName>
    <definedName name="CJ">#REF!</definedName>
    <definedName name="cjfrj">[3]Sheet3!#REF!</definedName>
    <definedName name="CJFRMS">#REF!</definedName>
    <definedName name="CK">#REF!</definedName>
    <definedName name="cm">#REF!</definedName>
    <definedName name="co">[3]Sheet3!$A$1:$I$1235</definedName>
    <definedName name="CODE">'[6]#REF'!$A$2:$I$690</definedName>
    <definedName name="COLUMN_A">#REF!</definedName>
    <definedName name="con">[19]input!$N$1</definedName>
    <definedName name="COPING_L">#REF!</definedName>
    <definedName name="COPING_W">#REF!</definedName>
    <definedName name="CPU시험사001">#REF!</definedName>
    <definedName name="CPU시험사002">#REF!</definedName>
    <definedName name="CPU시험사011">#REF!</definedName>
    <definedName name="CPU시험사012">#REF!</definedName>
    <definedName name="CPU시험사982">#REF!</definedName>
    <definedName name="CPU시험사991">#REF!</definedName>
    <definedName name="CPU시험사992">#REF!</definedName>
    <definedName name="_xlnm.Criteria">#REF!</definedName>
    <definedName name="Criteria_MI">#REF!</definedName>
    <definedName name="CXRGS">#REF!</definedName>
    <definedName name="D" hidden="1">{#N/A,#N/A,FALSE,"이태원철근"}</definedName>
    <definedName name="D.1">#REF!</definedName>
    <definedName name="D.2">#REF!</definedName>
    <definedName name="D_FE">#REF!</definedName>
    <definedName name="D_FO">#REF!</definedName>
    <definedName name="DA">#REF!</definedName>
    <definedName name="DAN_S">#N/A</definedName>
    <definedName name="danga">[20]danga!$A$1:$M$235</definedName>
    <definedName name="DAT">#REF!</definedName>
    <definedName name="data">#REF!</definedName>
    <definedName name="DATA_CONTROL_SYSTEM">#REF!</definedName>
    <definedName name="datab">[3]Sheet3!$A$3:$D$566</definedName>
    <definedName name="DATABAS">#REF!</definedName>
    <definedName name="_xlnm.Database">#REF!</definedName>
    <definedName name="Database_MI">#REF!</definedName>
    <definedName name="date">#REF!</definedName>
    <definedName name="DB">#REF!</definedName>
    <definedName name="DC">#REF!</definedName>
    <definedName name="DD">#REF!</definedName>
    <definedName name="DD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dddd">'[6]설직재-1'!#REF!</definedName>
    <definedName name="ddddd" hidden="1">#REF!</definedName>
    <definedName name="ddds">#REF!</definedName>
    <definedName name="DDE">#REF!</definedName>
    <definedName name="DDFRE"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DDO">#REF!</definedName>
    <definedName name="DE">#REF!</definedName>
    <definedName name="DEA">#REF!</definedName>
    <definedName name="DECK_PLATE">#REF!</definedName>
    <definedName name="del">[21]공사현황!$B$2:$B$8,[21]공사현황!$B$11:$G$14</definedName>
    <definedName name="DEMO">'[6]#REF'!#REF!</definedName>
    <definedName name="DF">#REF!</definedName>
    <definedName name="DFA">#REF!</definedName>
    <definedName name="dfdfdfdf">#REF!</definedName>
    <definedName name="DFEE" hidden="1">#REF!</definedName>
    <definedName name="dfesef">#REF!</definedName>
    <definedName name="dfrxg">#REF!</definedName>
    <definedName name="DFS">#REF!</definedName>
    <definedName name="DFSFDSFDSF">#REF!</definedName>
    <definedName name="DFSWE"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DG">#REF!</definedName>
    <definedName name="DGSGD">#REF!</definedName>
    <definedName name="DH">#REF!</definedName>
    <definedName name="dhj" hidden="1">{"'용역비'!$A$4:$C$8"}</definedName>
    <definedName name="DHS">#REF!</definedName>
    <definedName name="DI">#REF!</definedName>
    <definedName name="DIA">'[14]#REF'!#REF!</definedName>
    <definedName name="DJ">#REF!</definedName>
    <definedName name="DKC">#REF!</definedName>
    <definedName name="dks">#REF!</definedName>
    <definedName name="DKSG" hidden="1">#REF!</definedName>
    <definedName name="DKSGMLWJD" hidden="1">#REF!</definedName>
    <definedName name="DL">#REF!</definedName>
    <definedName name="DLFE">#REF!</definedName>
    <definedName name="dlff" hidden="1">{#N/A,#N/A,FALSE,"운반시간"}</definedName>
    <definedName name="dlfm">#REF!</definedName>
    <definedName name="DLFO">#REF!</definedName>
    <definedName name="DLRLED">#REF!</definedName>
    <definedName name="dn" hidden="1">{#N/A,#N/A,FALSE,"혼합골재"}</definedName>
    <definedName name="dnjs">#REF!</definedName>
    <definedName name="DON">#REF!</definedName>
    <definedName name="DONG1">#REF!</definedName>
    <definedName name="DONG2">#REF!</definedName>
    <definedName name="DOWEL">#REF!</definedName>
    <definedName name="Dp" hidden="1">#REF!</definedName>
    <definedName name="DPI">#REF!</definedName>
    <definedName name="DRDEWF">#REF!</definedName>
    <definedName name="DRDS">#REF!</definedName>
    <definedName name="drefdfd">#REF!</definedName>
    <definedName name="DRIVE">#REF!</definedName>
    <definedName name="drsg">#REF!</definedName>
    <definedName name="DRXSZH">#REF!</definedName>
    <definedName name="ds">#REF!</definedName>
    <definedName name="DSA">#REF!</definedName>
    <definedName name="dsaf" hidden="1">{#N/A,#N/A,FALSE,"조골재"}</definedName>
    <definedName name="DSAFDDG">#REF!</definedName>
    <definedName name="DSAGAHHHHD">#REF!</definedName>
    <definedName name="DSAGDHH">#REF!</definedName>
    <definedName name="DSAGHHA">#REF!</definedName>
    <definedName name="dsdsd" hidden="1">{#N/A,#N/A,FALSE,"운반시간"}</definedName>
    <definedName name="DSE">#REF!</definedName>
    <definedName name="DSF" hidden="1">{#N/A,#N/A,FALSE,"골재소요량";#N/A,#N/A,FALSE,"골재소요량"}</definedName>
    <definedName name="DSGASFDH">#REF!</definedName>
    <definedName name="dsgfggg" hidden="1">#REF!</definedName>
    <definedName name="DSGHFSD">#REF!</definedName>
    <definedName name="DSO">#REF!</definedName>
    <definedName name="DSRERF">#REF!</definedName>
    <definedName name="dstfd">#REF!</definedName>
    <definedName name="dtrtrt">#REF!</definedName>
    <definedName name="DW" hidden="1">{"'용역비'!$A$4:$C$8"}</definedName>
    <definedName name="D열">[3]Sheet3!$E:$E</definedName>
    <definedName name="E" hidden="1">{#N/A,#N/A,FALSE,"이태원철근"}</definedName>
    <definedName name="EA">#REF!</definedName>
    <definedName name="EARTH">#N/A</definedName>
    <definedName name="earthp">#REF!</definedName>
    <definedName name="EARTHSAPDATA.StartProgram">#N/A</definedName>
    <definedName name="EARTHSAPDATA.StartProgram1">#N/A</definedName>
    <definedName name="EARTHSAPDATA.StartProgram2">#N/A</definedName>
    <definedName name="EB">#REF!</definedName>
    <definedName name="EC">#REF!</definedName>
    <definedName name="ED" hidden="1">#REF!</definedName>
    <definedName name="edgh">#REF!</definedName>
    <definedName name="edit__home__del__branch_\f">#REF!</definedName>
    <definedName name="edssqq" hidden="1">{#N/A,#N/A,FALSE,"혼합골재"}</definedName>
    <definedName name="edtgh">#REF!</definedName>
    <definedName name="ee" hidden="1">{#N/A,#N/A,FALSE,"단가표지"}</definedName>
    <definedName name="EEE"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EEEE">#REF!</definedName>
    <definedName name="eeeeeee">#REF!</definedName>
    <definedName name="eeeeeeee">#REF!</definedName>
    <definedName name="ef">#REF!</definedName>
    <definedName name="EFEFEFE">#REF!</definedName>
    <definedName name="EFEZ3RHF">#REF!</definedName>
    <definedName name="EFG" hidden="1">{"'용역비'!$A$4:$C$8"}</definedName>
    <definedName name="EGE" hidden="1">{"'용역비'!$A$4:$C$8"}</definedName>
    <definedName name="egfsdfer">#REF!</definedName>
    <definedName name="ej" hidden="1">{"'용역비'!$A$4:$C$8"}</definedName>
    <definedName name="EL1A1P">#REF!</definedName>
    <definedName name="el1a1t">#REF!</definedName>
    <definedName name="el1a2p">#REF!</definedName>
    <definedName name="el1a2t">#REF!</definedName>
    <definedName name="EL2A1P">#REF!</definedName>
    <definedName name="el2a1t">#REF!</definedName>
    <definedName name="el2a2p">#REF!</definedName>
    <definedName name="el2a2t">#REF!</definedName>
    <definedName name="EL3A1P">#REF!</definedName>
    <definedName name="el3a1t">#REF!</definedName>
    <definedName name="el3a2p">#REF!</definedName>
    <definedName name="el3a2t">#REF!</definedName>
    <definedName name="elec1">#REF!</definedName>
    <definedName name="elec2">#REF!</definedName>
    <definedName name="elec3">#REF!</definedName>
    <definedName name="elec4">#REF!</definedName>
    <definedName name="elec5">#REF!</definedName>
    <definedName name="elec6">#REF!</definedName>
    <definedName name="ELFE">#REF!</definedName>
    <definedName name="Emst10">#REF!</definedName>
    <definedName name="END">#REF!</definedName>
    <definedName name="ENJA"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ertyertye" hidden="1">{"'용역비'!$A$4:$C$8"}</definedName>
    <definedName name="ES">#REF!</definedName>
    <definedName name="ESAGDGR">#REF!</definedName>
    <definedName name="est">#REF!</definedName>
    <definedName name="ES노임">[3]Sheet3!$D$4:$I$134</definedName>
    <definedName name="ETYETY" hidden="1">{"'용역비'!$A$4:$C$8"}</definedName>
    <definedName name="etyj" hidden="1">{"'용역비'!$A$4:$C$8"}</definedName>
    <definedName name="etyjj" hidden="1">{"'용역비'!$A$4:$C$8"}</definedName>
    <definedName name="ETYJTYJ" hidden="1">{"'용역비'!$A$4:$C$8"}</definedName>
    <definedName name="EWAFADS" hidden="1">[22]Sheet9!$M$61:$M$130</definedName>
    <definedName name="EWFDA" hidden="1">[22]Sheet9!$Q$45:$AT$45</definedName>
    <definedName name="EWR" hidden="1">[22]Sheet9!$S$48:$AV$48</definedName>
    <definedName name="_xlnm.Extract">#REF!</definedName>
    <definedName name="Extract_MI">#REF!</definedName>
    <definedName name="f" hidden="1">#REF!</definedName>
    <definedName name="F_CODE">#N/A</definedName>
    <definedName name="F_CODE1">#REF!</definedName>
    <definedName name="F_DES">#REF!</definedName>
    <definedName name="F_EQ">#N/A</definedName>
    <definedName name="F_EQ0">#N/A</definedName>
    <definedName name="F_FORM">#N/A</definedName>
    <definedName name="F_INT1">#N/A</definedName>
    <definedName name="F_LA">#N/A</definedName>
    <definedName name="F_LA0">#N/A</definedName>
    <definedName name="F_MA">#N/A</definedName>
    <definedName name="F_MA0">#N/A</definedName>
    <definedName name="F_MEMO">#N/A</definedName>
    <definedName name="F_QINC">#REF!</definedName>
    <definedName name="F_QMOD">#REF!</definedName>
    <definedName name="F_QQTY">#REF!</definedName>
    <definedName name="F_QUNIT">#REF!</definedName>
    <definedName name="F_QVAL">#N/A</definedName>
    <definedName name="F_SEQ">#N/A</definedName>
    <definedName name="F_SIZE">#N/A</definedName>
    <definedName name="F_SOS">#N/A</definedName>
    <definedName name="F_TMOD">#REF!</definedName>
    <definedName name="F_TQTY">#N/A</definedName>
    <definedName name="F_TUNIT">#REF!</definedName>
    <definedName name="F1F">[23]교각1!#REF!</definedName>
    <definedName name="F2F">[23]교각1!#REF!</definedName>
    <definedName name="F3F">[23]교각1!#REF!</definedName>
    <definedName name="FB">#REF!</definedName>
    <definedName name="FBALJUC">#N/A</definedName>
    <definedName name="FD">#REF!</definedName>
    <definedName name="FDASDFGG">#REF!</definedName>
    <definedName name="FDCOMP1">#N/A</definedName>
    <definedName name="FDCOMP2">#N/A</definedName>
    <definedName name="FDCOST">#N/A</definedName>
    <definedName name="FDDGHSDHF">#REF!</definedName>
    <definedName name="FDEDS">#REF!</definedName>
    <definedName name="FDFDF">#REF!</definedName>
    <definedName name="fdfefd">#REF!</definedName>
    <definedName name="FDFES">#REF!</definedName>
    <definedName name="fdfezf">#REF!</definedName>
    <definedName name="fdfr">#REF!</definedName>
    <definedName name="fdgz">#REF!</definedName>
    <definedName name="fdhg" hidden="1">{#N/A,#N/A,FALSE,"이태원철근"}</definedName>
    <definedName name="FDREER">#REF!</definedName>
    <definedName name="fdrefd">#REF!</definedName>
    <definedName name="fdrf">#REF!</definedName>
    <definedName name="FDRHGFDS">#REF!</definedName>
    <definedName name="FDSED">#REF!</definedName>
    <definedName name="FDSREF">#REF!</definedName>
    <definedName name="FDTRJHR">#REF!</definedName>
    <definedName name="fedsfef">#REF!</definedName>
    <definedName name="fedsgfdf">#REF!</definedName>
    <definedName name="FEE">#REF!</definedName>
    <definedName name="FEEFDD">#REF!</definedName>
    <definedName name="FEEL">#REF!</definedName>
    <definedName name="FEFDG4">#REF!</definedName>
    <definedName name="fefdsfef">#REF!</definedName>
    <definedName name="FEFEFDEF">#REF!</definedName>
    <definedName name="ferff">#REF!</definedName>
    <definedName name="fesfef">#REF!</definedName>
    <definedName name="fetgsdg">#REF!</definedName>
    <definedName name="FEXRE">#REF!</definedName>
    <definedName name="fff">#REF!</definedName>
    <definedName name="ffffff">#REF!</definedName>
    <definedName name="FFFFFFFFFFSF">#REF!</definedName>
    <definedName name="ffk" hidden="1">#REF!</definedName>
    <definedName name="FG">#REF!</definedName>
    <definedName name="FGNNAME">#N/A</definedName>
    <definedName name="fgrg">#REF!</definedName>
    <definedName name="FHE">[24]설계조건!$J$24</definedName>
    <definedName name="FHFH" hidden="1">[25]수량산출!$A$1:$A$8561</definedName>
    <definedName name="FHFK" hidden="1">[25]수량산출!#REF!</definedName>
    <definedName name="fhigr">[0]!BlankMacro1</definedName>
    <definedName name="FHIGR1">[0]!BlankMacro1</definedName>
    <definedName name="FHN">[24]설계조건!$D$24</definedName>
    <definedName name="FIPDATE">#N/A</definedName>
    <definedName name="FIX">#REF!</definedName>
    <definedName name="FJCOST">#N/A</definedName>
    <definedName name="FK" hidden="1">{"'용역비'!$A$4:$C$8"}</definedName>
    <definedName name="FLN">[24]설계조건!$D$23</definedName>
    <definedName name="FN">[23]교각1!#REF!</definedName>
    <definedName name="FNCOST">#N/A</definedName>
    <definedName name="FOUND_A">#REF!</definedName>
    <definedName name="FOUND_H">#REF!</definedName>
    <definedName name="FPRINO">#N/A</definedName>
    <definedName name="FRE">#REF!</definedName>
    <definedName name="FS">#REF!</definedName>
    <definedName name="FSCOST">#N/A</definedName>
    <definedName name="FSHSHHHHHHFDH">#REF!</definedName>
    <definedName name="FSUYOCH">#N/A</definedName>
    <definedName name="FTAG">#N/A</definedName>
    <definedName name="fwbs_name">#REF!</definedName>
    <definedName name="FX">#REF!</definedName>
    <definedName name="FYCOST">#N/A</definedName>
    <definedName name="FZ">#REF!</definedName>
    <definedName name="F경비실">[3]Sheet3!#REF!</definedName>
    <definedName name="F이">#REF!</definedName>
    <definedName name="F일">#REF!</definedName>
    <definedName name="G">#REF!</definedName>
    <definedName name="G_m">#REF!</definedName>
    <definedName name="G1A1P">#REF!</definedName>
    <definedName name="g1a1t">#REF!</definedName>
    <definedName name="g1a2t">#REF!</definedName>
    <definedName name="G2A1P">#REF!</definedName>
    <definedName name="g2a1t">#REF!</definedName>
    <definedName name="g2a2p">#REF!</definedName>
    <definedName name="g2a2t">#REF!</definedName>
    <definedName name="G3A1P">#REF!</definedName>
    <definedName name="g3a1t">#REF!</definedName>
    <definedName name="g3a2p">#REF!</definedName>
    <definedName name="g3a2t">#REF!</definedName>
    <definedName name="G4A1P">#REF!</definedName>
    <definedName name="g4a1t">#REF!</definedName>
    <definedName name="g4a2p">#REF!</definedName>
    <definedName name="g4a2t">#REF!</definedName>
    <definedName name="G5A1P">#REF!</definedName>
    <definedName name="g5a1t">#REF!</definedName>
    <definedName name="g5a2p">#REF!</definedName>
    <definedName name="g5a2t">#REF!</definedName>
    <definedName name="G6A1P">#REF!</definedName>
    <definedName name="g6a1t">#REF!</definedName>
    <definedName name="g6a2p">#REF!</definedName>
    <definedName name="g6a2t">#REF!</definedName>
    <definedName name="GAB">#N/A</definedName>
    <definedName name="GABION_개_소_별_명_세">#REF!</definedName>
    <definedName name="GABION_수_량_집_계">#REF!</definedName>
    <definedName name="GABION개소별명세">#REF!</definedName>
    <definedName name="GABION단위수량">#REF!</definedName>
    <definedName name="GABION수량집계">#REF!</definedName>
    <definedName name="GAK">#REF!</definedName>
    <definedName name="GC">#REF!</definedName>
    <definedName name="gdfe">#REF!</definedName>
    <definedName name="gdgrdf">#REF!</definedName>
    <definedName name="GEMCO" hidden="1">#REF!</definedName>
    <definedName name="GFDTRFD">#REF!</definedName>
    <definedName name="gfgdfg" hidden="1">[26]차액보증!#REF!</definedName>
    <definedName name="gfsfg" hidden="1">{#N/A,#N/A,FALSE,"이태원철근"}</definedName>
    <definedName name="gftrg">#REF!</definedName>
    <definedName name="gfxgx">#REF!</definedName>
    <definedName name="GG">#REF!</definedName>
    <definedName name="ggdzgrzd">#REF!</definedName>
    <definedName name="ggfe">#REF!</definedName>
    <definedName name="GGG"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GGG">#REF!</definedName>
    <definedName name="GGGTR"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gh">#REF!</definedName>
    <definedName name="GGTREW"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 hidden="1">{#N/A,#N/A,FALSE,"이태원철근"}</definedName>
    <definedName name="ghdghdg" hidden="1">{#N/A,#N/A,FALSE,"이태원철근"}</definedName>
    <definedName name="ghfghf">#REF!</definedName>
    <definedName name="ghrgfdg">#REF!</definedName>
    <definedName name="ghrgs">#REF!</definedName>
    <definedName name="gkdl">#REF!</definedName>
    <definedName name="GLA1P">#REF!</definedName>
    <definedName name="gla1t">#REF!</definedName>
    <definedName name="gla2p">#REF!</definedName>
    <definedName name="gla2t">#REF!</definedName>
    <definedName name="GMLWD" hidden="1">#REF!</definedName>
    <definedName name="GO">#REF!</definedName>
    <definedName name="grdgf">#REF!</definedName>
    <definedName name="grdgtsre">#REF!</definedName>
    <definedName name="grew" hidden="1">#REF!</definedName>
    <definedName name="GRFCX">#REF!</definedName>
    <definedName name="grfdgr">#REF!</definedName>
    <definedName name="grfgr">#REF!</definedName>
    <definedName name="grfvdrver">#REF!</definedName>
    <definedName name="grg">#REF!</definedName>
    <definedName name="grgdg">#REF!</definedName>
    <definedName name="grgg">#REF!</definedName>
    <definedName name="grgrfdxzg">#REF!</definedName>
    <definedName name="grhrghfgfgrgfgr">#REF!</definedName>
    <definedName name="grsve4">#REF!</definedName>
    <definedName name="grsvg">#REF!</definedName>
    <definedName name="grsvrg">#REF!</definedName>
    <definedName name="grvrr">#REF!</definedName>
    <definedName name="GS">#REF!</definedName>
    <definedName name="GSBA">[27]설계조건!$I$40</definedName>
    <definedName name="gt">#REF!</definedName>
    <definedName name="GUM_S">#N/A</definedName>
    <definedName name="gunmok">#N/A</definedName>
    <definedName name="G열">[3]Sheet3!$H:$H</definedName>
    <definedName name="H">#REF!</definedName>
    <definedName name="H.1">#REF!</definedName>
    <definedName name="H.10">#REF!</definedName>
    <definedName name="H.2">#REF!</definedName>
    <definedName name="H.3">#REF!</definedName>
    <definedName name="H.4">#REF!</definedName>
    <definedName name="H.5">#REF!</definedName>
    <definedName name="H.6">#REF!</definedName>
    <definedName name="H.7">#REF!</definedName>
    <definedName name="H.8">#REF!</definedName>
    <definedName name="H.9">#REF!</definedName>
    <definedName name="H_1">#REF!</definedName>
    <definedName name="H_2">#REF!</definedName>
    <definedName name="h_3">#REF!</definedName>
    <definedName name="H100x100x6x8t_단중">#REF!</definedName>
    <definedName name="h1050G735">'[28]단가표 '!#REF!</definedName>
    <definedName name="H10A">#REF!</definedName>
    <definedName name="H10A1P">#REF!</definedName>
    <definedName name="h10a1t">#REF!</definedName>
    <definedName name="h10a2t">#REF!</definedName>
    <definedName name="H11A">#REF!</definedName>
    <definedName name="H11A1P">#REF!</definedName>
    <definedName name="h11a1t">#REF!</definedName>
    <definedName name="h11a2p">#REF!</definedName>
    <definedName name="H11A2T">#REF!</definedName>
    <definedName name="H125x125x6.5x9t_단중">#REF!</definedName>
    <definedName name="H12A">#REF!</definedName>
    <definedName name="H13A">#REF!</definedName>
    <definedName name="H14A">#REF!</definedName>
    <definedName name="H150x100x6x9t_단중">#REF!</definedName>
    <definedName name="H1A">#REF!</definedName>
    <definedName name="H1A1P">#REF!</definedName>
    <definedName name="h1a1t">#REF!</definedName>
    <definedName name="h1a2t">#REF!</definedName>
    <definedName name="H1C">#REF!</definedName>
    <definedName name="H1D">#REF!</definedName>
    <definedName name="H1H">#REF!</definedName>
    <definedName name="H1L">#REF!</definedName>
    <definedName name="H1R">#REF!</definedName>
    <definedName name="H1WL">#REF!</definedName>
    <definedName name="H1WR">#REF!</definedName>
    <definedName name="H2A">#REF!</definedName>
    <definedName name="H2A1P">#REF!</definedName>
    <definedName name="h2a1t">#REF!</definedName>
    <definedName name="h2a2t">#REF!</definedName>
    <definedName name="H2C">#REF!</definedName>
    <definedName name="H2D">#REF!</definedName>
    <definedName name="H2H">#REF!</definedName>
    <definedName name="H2L">#REF!</definedName>
    <definedName name="H2R">#REF!</definedName>
    <definedName name="H2WL">#REF!</definedName>
    <definedName name="H2WR">#REF!</definedName>
    <definedName name="H3A">#REF!</definedName>
    <definedName name="H3A1P">#REF!</definedName>
    <definedName name="h3a1t">#REF!</definedName>
    <definedName name="h3a2p">#REF!</definedName>
    <definedName name="h3a2t">#REF!</definedName>
    <definedName name="H3AP1">#REF!</definedName>
    <definedName name="H3C">#REF!</definedName>
    <definedName name="H3H">#REF!</definedName>
    <definedName name="H3L">#REF!</definedName>
    <definedName name="H3R">#REF!</definedName>
    <definedName name="H3WL">#REF!</definedName>
    <definedName name="H3WR">#REF!</definedName>
    <definedName name="H4A">#REF!</definedName>
    <definedName name="h4a1p">#REF!</definedName>
    <definedName name="h4a1t">#REF!</definedName>
    <definedName name="h4a2t">#REF!</definedName>
    <definedName name="H4H">#REF!</definedName>
    <definedName name="H4L">#REF!</definedName>
    <definedName name="H4R">#REF!</definedName>
    <definedName name="H5A">#REF!</definedName>
    <definedName name="H5A1P">#REF!</definedName>
    <definedName name="h5a1t">#REF!</definedName>
    <definedName name="h5a2p">#REF!</definedName>
    <definedName name="h5a2t">#REF!</definedName>
    <definedName name="H5L">#REF!</definedName>
    <definedName name="H5R">#REF!</definedName>
    <definedName name="H6A">#REF!</definedName>
    <definedName name="H6A1P">#REF!</definedName>
    <definedName name="h6a1t">#REF!</definedName>
    <definedName name="h6a2p">#REF!</definedName>
    <definedName name="h6a2t">#REF!</definedName>
    <definedName name="H6L">#REF!</definedName>
    <definedName name="H6R">#REF!</definedName>
    <definedName name="H7A">#REF!</definedName>
    <definedName name="H7A1P">#REF!</definedName>
    <definedName name="h7a1t">#REF!</definedName>
    <definedName name="h7a2t">#REF!</definedName>
    <definedName name="H7L">#REF!</definedName>
    <definedName name="H7R">#REF!</definedName>
    <definedName name="H8A">#REF!</definedName>
    <definedName name="H8A1P">#REF!</definedName>
    <definedName name="h8a1t">#REF!</definedName>
    <definedName name="h8a2p">#REF!</definedName>
    <definedName name="h8a2t">#REF!</definedName>
    <definedName name="H9A">#REF!</definedName>
    <definedName name="H9A1P">#REF!</definedName>
    <definedName name="h9a1t">#REF!</definedName>
    <definedName name="h9a2p">#REF!</definedName>
    <definedName name="h9a2t">#REF!</definedName>
    <definedName name="HA">#REF!</definedName>
    <definedName name="HA1P">#REF!</definedName>
    <definedName name="ha1t">#REF!</definedName>
    <definedName name="ha2p">#REF!</definedName>
    <definedName name="ha2t">#REF!</definedName>
    <definedName name="han" hidden="1">#REF!</definedName>
    <definedName name="han_code">[29]!han_code</definedName>
    <definedName name="hardwar" hidden="1">#REF!</definedName>
    <definedName name="HB">#REF!</definedName>
    <definedName name="HBOLT">[18]계화배수!#REF!</definedName>
    <definedName name="HC">#REF!</definedName>
    <definedName name="hcfgr">#REF!</definedName>
    <definedName name="HD">#REF!</definedName>
    <definedName name="HDATA">#N/A</definedName>
    <definedName name="hddr">#REF!</definedName>
    <definedName name="HE">#REF!</definedName>
    <definedName name="HF">#REF!</definedName>
    <definedName name="hfbr">#REF!</definedName>
    <definedName name="hfgr">#REF!</definedName>
    <definedName name="hfgrgfdg">#REF!</definedName>
    <definedName name="hfiytf">BlankMacro1</definedName>
    <definedName name="hgderfd">#REF!</definedName>
    <definedName name="hgdgbcxgr">#REF!</definedName>
    <definedName name="hgfgfg">#REF!</definedName>
    <definedName name="HGH">#REF!</definedName>
    <definedName name="HGJ">#REF!</definedName>
    <definedName name="hgr">#REF!</definedName>
    <definedName name="HGRESFES">#REF!</definedName>
    <definedName name="HGRXE">#REF!</definedName>
    <definedName name="hgrxg">#REF!</definedName>
    <definedName name="hgtgfxr">#REF!</definedName>
    <definedName name="HGYT">#REF!</definedName>
    <definedName name="HH" hidden="1">[15]부하!$N$64:$N$131</definedName>
    <definedName name="HHH" hidden="1">#REF!</definedName>
    <definedName name="HHHH" hidden="1">#REF!</definedName>
    <definedName name="HI_전선관">#REF!</definedName>
    <definedName name="hight">#REF!</definedName>
    <definedName name="HIT">'[6]#REF'!$J$31</definedName>
    <definedName name="HJ">#REF!</definedName>
    <definedName name="HJK" hidden="1">{#N/A,#N/A,FALSE,"이태원철근"}</definedName>
    <definedName name="hjtdfgfg">#REF!</definedName>
    <definedName name="hjtht">#REF!</definedName>
    <definedName name="HL">#REF!</definedName>
    <definedName name="HMAX">#N/A</definedName>
    <definedName name="HO">#REF!</definedName>
    <definedName name="HP">#REF!</definedName>
    <definedName name="HR">#REF!</definedName>
    <definedName name="HS">[23]교각1!#REF!</definedName>
    <definedName name="HSH">#REF!</definedName>
    <definedName name="HSP">#REF!</definedName>
    <definedName name="HSR" hidden="1">{"'용역비'!$A$4:$C$8"}</definedName>
    <definedName name="HT">#REF!</definedName>
    <definedName name="htbfrgrg">#REF!</definedName>
    <definedName name="htgfdg">#REF!</definedName>
    <definedName name="hthth">#REF!</definedName>
    <definedName name="HTML_CodePage" hidden="1">949</definedName>
    <definedName name="HTML_Control" hidden="1">{"'제조(순번)'!$A$386:$A$387","'제조(순번)'!$A$1:$H$399"}</definedName>
    <definedName name="HTML_Description" hidden="1">""</definedName>
    <definedName name="HTML_Email" hidden="1">""</definedName>
    <definedName name="HTML_Header" hidden="1">"공사부문시중노임단가"</definedName>
    <definedName name="HTML_LastUpdate" hidden="1">"01-09-01"</definedName>
    <definedName name="HTML_LineAfter" hidden="1">FALSE</definedName>
    <definedName name="HTML_LineBefore" hidden="1">FALSE</definedName>
    <definedName name="HTML_Name" hidden="1">"동양경제연구원"</definedName>
    <definedName name="HTML_OBDlg2" hidden="1">TRUE</definedName>
    <definedName name="HTML_OBDlg4" hidden="1">TRUE</definedName>
    <definedName name="HTML_OS" hidden="1">0</definedName>
    <definedName name="HTML_PathFile" hidden="1">"C:\자료방\시중노임단가\2001년\MyHTML.htm"</definedName>
    <definedName name="HTML_Title" hidden="1">"공사부문-시중노임단가(2001)"</definedName>
    <definedName name="HTML1_1" hidden="1">"'[엑셀95-따라하기 문제.xls]인터넷 어시스턴트'!$A$1:$J$18"</definedName>
    <definedName name="HTML1_10" hidden="1">"Marihan@hitel.kol.co.kr"</definedName>
    <definedName name="HTML1_11" hidden="1">1</definedName>
    <definedName name="HTML1_12" hidden="1">"C:\김종완\원고\[작업중] 한빛-엑셀70\CD-ROM문제\따라하기 문제&amp;그림\MyHTML01.htm"</definedName>
    <definedName name="HTML1_2" hidden="1">1</definedName>
    <definedName name="HTML1_3" hidden="1">"엑셀 프로젝트"</definedName>
    <definedName name="HTML1_4" hidden="1">"인터넷 어시스턴트"</definedName>
    <definedName name="HTML1_5" hidden="1">"엑셀 워크시트를 HTML문서로 변환한다. 이 적업은 &lt;한빛 미디어&gt; 책에서만 가능하며, [어린왕자]만의 독특한 아이디어 이다."</definedName>
    <definedName name="HTML1_6" hidden="1">1</definedName>
    <definedName name="HTML1_7" hidden="1">1</definedName>
    <definedName name="HTML1_8" hidden="1">"97-10-09"</definedName>
    <definedName name="HTML1_9" hidden="1">"김종완/어린왕자"</definedName>
    <definedName name="HTMLCount" hidden="1">1</definedName>
    <definedName name="HTR" hidden="1">{#N/A,#N/A,FALSE,"이태원철근"}</definedName>
    <definedName name="htrgrg">#REF!</definedName>
    <definedName name="HWEI">#N/A</definedName>
    <definedName name="HWL">#REF!</definedName>
    <definedName name="HWR">#REF!</definedName>
    <definedName name="HW설치사001">#REF!</definedName>
    <definedName name="HW설치사002">#REF!</definedName>
    <definedName name="HW설치사011">#REF!</definedName>
    <definedName name="HW설치사012">#REF!</definedName>
    <definedName name="HW설치사982">#REF!</definedName>
    <definedName name="HW설치사991">#REF!</definedName>
    <definedName name="HW설치사992">#REF!</definedName>
    <definedName name="HW시험사001">#REF!</definedName>
    <definedName name="HW시험사002">#REF!</definedName>
    <definedName name="HW시험사011">#REF!</definedName>
    <definedName name="HW시험사012">#REF!</definedName>
    <definedName name="HW시험사982">#REF!</definedName>
    <definedName name="HW시험사991">#REF!</definedName>
    <definedName name="HW시험사992">#REF!</definedName>
    <definedName name="HW신규일위">[6]직노!#REF!</definedName>
    <definedName name="HW실행" hidden="1">{"'용역비'!$A$4:$C$8"}</definedName>
    <definedName name="H사">#REF!</definedName>
    <definedName name="H삼">#REF!</definedName>
    <definedName name="H이">#REF!</definedName>
    <definedName name="H일">#REF!</definedName>
    <definedName name="I" hidden="1">{"'용역비'!$A$4:$C$8"}</definedName>
    <definedName name="I.P제원표">#REF!</definedName>
    <definedName name="ID">#REF!,#REF!</definedName>
    <definedName name="II" hidden="1">{"'용역비'!$A$4:$C$8"}</definedName>
    <definedName name="IIII" hidden="1">{"'용역비'!$A$4:$C$8"}</definedName>
    <definedName name="IIIII" hidden="1">{"'용역비'!$A$4:$C$8"}</definedName>
    <definedName name="IIJELLS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IL">#REF!</definedName>
    <definedName name="ilch">[20]ilch!$A$3:$M$25</definedName>
    <definedName name="ilchu">#REF!</definedName>
    <definedName name="ILJIB_MOTO_PYO">#REF!</definedName>
    <definedName name="IMP">#REF!</definedName>
    <definedName name="INVERTER설치">[30]일위대가목록!#REF!</definedName>
    <definedName name="IOI" hidden="1">{"'용역비'!$A$4:$C$8"}</definedName>
    <definedName name="IU" hidden="1">[22]Sheet9!$O$131:$O$201</definedName>
    <definedName name="J" hidden="1">{"'용역비'!$A$4:$C$8"}</definedName>
    <definedName name="J_형옹벽측구_수량집계">#REF!</definedName>
    <definedName name="ja">'[31]L형옹벽(key)'!$AW$3</definedName>
    <definedName name="jb">'[31]L형옹벽(key)'!$AW$4</definedName>
    <definedName name="jbc">#REF!</definedName>
    <definedName name="jc">'[31]L형옹벽(key)'!$AW$5</definedName>
    <definedName name="jd">'[31]L형옹벽(key)'!$AW$6</definedName>
    <definedName name="jde">#REF!</definedName>
    <definedName name="je">'[31]L형옹벽(key)'!$AW$7</definedName>
    <definedName name="jf">'[31]L형옹벽(key)'!$AW$8</definedName>
    <definedName name="jg">'[31]L형옹벽(key)'!$AW$9</definedName>
    <definedName name="jh">'[31]L형옹벽(key)'!$AW$10</definedName>
    <definedName name="ji">'[31]L형옹벽(key)'!$AW$11</definedName>
    <definedName name="JJ" hidden="1">[15]부하!$N$272:$N$341</definedName>
    <definedName name="JJFOR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JHSHHA"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JJ" hidden="1">#REF!</definedName>
    <definedName name="JJJ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JSUWE"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'[31]L형옹벽(key)'!$AW$13</definedName>
    <definedName name="jklklj">#REF!</definedName>
    <definedName name="JOINT">#REF!</definedName>
    <definedName name="JSH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T">#REF!</definedName>
    <definedName name="JYH">#REF!</definedName>
    <definedName name="jyhytdz">#REF!</definedName>
    <definedName name="jyjyfjy45">#REF!</definedName>
    <definedName name="J엄차현" hidden="1">#REF!</definedName>
    <definedName name="J형옹벽측구수량집계">#REF!</definedName>
    <definedName name="K">#REF!</definedName>
    <definedName name="K_PR">#REF!</definedName>
    <definedName name="K1__">#REF!</definedName>
    <definedName name="K1_1">#REF!</definedName>
    <definedName name="K2_">#REF!</definedName>
    <definedName name="K4C57">#REF!</definedName>
    <definedName name="KA">'[32]조도계산서 (도서)'!$B$61:$E$68</definedName>
    <definedName name="KAE">#REF!</definedName>
    <definedName name="KAED">[27]안정계산!$Z$82</definedName>
    <definedName name="KANG1">#REF!</definedName>
    <definedName name="KANG2">#REF!</definedName>
    <definedName name="KAS">#REF!</definedName>
    <definedName name="Ka일">#REF!</definedName>
    <definedName name="Ka투">#REF!</definedName>
    <definedName name="KDIEUFWW">#REF!</definedName>
    <definedName name="Kea">#REF!</definedName>
    <definedName name="Kh">#REF!</definedName>
    <definedName name="KHG">#REF!</definedName>
    <definedName name="KJIUK">#REF!</definedName>
    <definedName name="KJUGR">#REF!</definedName>
    <definedName name="kk" hidden="1">#REF!</definedName>
    <definedName name="KKA"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DAW"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DIE"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DUEK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iki">#REF!</definedName>
    <definedName name="KKISJJ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K" hidden="1">#REF!</definedName>
    <definedName name="KKK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KDJJ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KEEP"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kk" hidden="1">{#N/A,#N/A,FALSE,"현장 NCR 분석";#N/A,#N/A,FALSE,"현장품질감사";#N/A,#N/A,FALSE,"현장품질감사"}</definedName>
    <definedName name="KKKSJ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KSSL"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P">#REF!</definedName>
    <definedName name="KKSIIEJ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SJJWUJ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SJWEI"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kwi">#REF!</definedName>
    <definedName name="KMP">#REF!</definedName>
    <definedName name="Ko">#REF!</definedName>
    <definedName name="KOREA">#REF!</definedName>
    <definedName name="KUP">#REF!</definedName>
    <definedName name="kuryte" hidden="1">#REF!</definedName>
    <definedName name="kuuud">#REF!</definedName>
    <definedName name="Kv">#REF!</definedName>
    <definedName name="L">[23]교각1!#REF!</definedName>
    <definedName name="L1A1P">#REF!</definedName>
    <definedName name="l1a1t">#REF!</definedName>
    <definedName name="l1a2t">#REF!</definedName>
    <definedName name="L1L">#REF!</definedName>
    <definedName name="L2A1P">#REF!</definedName>
    <definedName name="l2a1t">#REF!</definedName>
    <definedName name="l2a2p">#REF!</definedName>
    <definedName name="l2a2t">#REF!</definedName>
    <definedName name="L2L">#REF!</definedName>
    <definedName name="L3A1P">#REF!</definedName>
    <definedName name="l3a1t">#REF!</definedName>
    <definedName name="l3a2p">#REF!</definedName>
    <definedName name="l3a2t">#REF!</definedName>
    <definedName name="L3L">#REF!</definedName>
    <definedName name="L4A1P">#REF!</definedName>
    <definedName name="l4a1t">#REF!</definedName>
    <definedName name="l4a2p">#REF!</definedName>
    <definedName name="l4a2t">#REF!</definedName>
    <definedName name="L4L">#REF!</definedName>
    <definedName name="L5A1P">#REF!</definedName>
    <definedName name="l5a1t">#REF!</definedName>
    <definedName name="l5a2p">#REF!</definedName>
    <definedName name="l5a2t">#REF!</definedName>
    <definedName name="L6A1P">#REF!</definedName>
    <definedName name="l6a1t">#REF!</definedName>
    <definedName name="l6a2p">#REF!</definedName>
    <definedName name="l6a2t">#REF!</definedName>
    <definedName name="LA">#REF!</definedName>
    <definedName name="LA1P">#REF!</definedName>
    <definedName name="la1t">#REF!</definedName>
    <definedName name="la2t">#REF!</definedName>
    <definedName name="LAK"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LAST">#REF!</definedName>
    <definedName name="LC">#REF!</definedName>
    <definedName name="lee">#REF!</definedName>
    <definedName name="lf">#REF!</definedName>
    <definedName name="LH">#REF!</definedName>
    <definedName name="LH.4">#REF!</definedName>
    <definedName name="LH.7">#REF!</definedName>
    <definedName name="li" hidden="1">{"'용역비'!$A$4:$C$8"}</definedName>
    <definedName name="LL">#REF!</definedName>
    <definedName name="LLDIEKK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LLFE">#N/A</definedName>
    <definedName name="LLFO">#REF!</definedName>
    <definedName name="LLK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LLL" hidden="1">#REF!</definedName>
    <definedName name="LLLL">#REF!</definedName>
    <definedName name="LLLLL" hidden="1">[33]부하!$L$61:$L$130</definedName>
    <definedName name="llllll">#REF!</definedName>
    <definedName name="LLL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LLLSE"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LLSIEKDK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LLSKEIE"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LMO">#REF!</definedName>
    <definedName name="LP">#REF!</definedName>
    <definedName name="LP1A">'[34]부하(성남)'!#REF!</definedName>
    <definedName name="LP1B">[35]부하계산서!#REF!</definedName>
    <definedName name="LP3A">'[34]부하(성남)'!#REF!</definedName>
    <definedName name="LPB">'[34]부하(성남)'!#REF!</definedName>
    <definedName name="LPBA">[35]부하계산서!#REF!</definedName>
    <definedName name="LPI">#REF!</definedName>
    <definedName name="LPKA">[35]부하계산서!#REF!</definedName>
    <definedName name="LPKB">[35]부하계산서!#REF!</definedName>
    <definedName name="LPM">[35]부하계산서!#REF!</definedName>
    <definedName name="LPMA">[35]부하계산서!#REF!</definedName>
    <definedName name="LPO">[35]부하계산서!#REF!</definedName>
    <definedName name="LPOA">[35]부하계산서!#REF!</definedName>
    <definedName name="LSH">#REF!</definedName>
    <definedName name="LST">#REF!</definedName>
    <definedName name="LULTIU">#REF!</definedName>
    <definedName name="LU형측구수량집계">#REF!</definedName>
    <definedName name="LV02A">[35]부하계산서!#REF!</definedName>
    <definedName name="LV02B">[35]부하계산서!#REF!</definedName>
    <definedName name="LV04A">[35]부하계산서!#REF!</definedName>
    <definedName name="LV04B">[35]부하계산서!#REF!</definedName>
    <definedName name="L옹벽">[6]기본일위!$1:$1048576</definedName>
    <definedName name="L형옹벽측구수량집계">#REF!</definedName>
    <definedName name="L형측구">[14]!수식입력매크로</definedName>
    <definedName name="L형측구수량집계">#REF!</definedName>
    <definedName name="m" hidden="1">#REF!</definedName>
    <definedName name="M_EF">#REF!</definedName>
    <definedName name="M1.더하기">'[36]1. 화성시 도리도2해역 이중돔형 어초 제작.xlsx'!M1.더하기</definedName>
    <definedName name="M1.빼기">'[36]1. 화성시 도리도2해역 이중돔형 어초 제작.xlsx'!M1.빼기</definedName>
    <definedName name="M1A1P">#REF!</definedName>
    <definedName name="m1a1t">#REF!</definedName>
    <definedName name="m1a2p">#REF!</definedName>
    <definedName name="m1a2t">#REF!</definedName>
    <definedName name="㎡">#REF!</definedName>
    <definedName name="M2A1P">#REF!</definedName>
    <definedName name="m2a1t">#REF!</definedName>
    <definedName name="m2a2p">#REF!</definedName>
    <definedName name="m2a2t">#REF!</definedName>
    <definedName name="M3A1P">#REF!</definedName>
    <definedName name="m3a1t">#REF!</definedName>
    <definedName name="m3a2p">#REF!</definedName>
    <definedName name="m3a2t">#REF!</definedName>
    <definedName name="M4A1P">#REF!</definedName>
    <definedName name="m4a1t">#REF!</definedName>
    <definedName name="m4a2p">#REF!</definedName>
    <definedName name="m4a2t">#REF!</definedName>
    <definedName name="Macro1">[37]!Macro1</definedName>
    <definedName name="Macro10">[38]!Macro10</definedName>
    <definedName name="Macro11">[37]!Macro11</definedName>
    <definedName name="Macro12">[38]!Macro12</definedName>
    <definedName name="Macro13">[38]!Macro13</definedName>
    <definedName name="Macro14">[38]!Macro14</definedName>
    <definedName name="Macro2">[39]!Macro2</definedName>
    <definedName name="Macro3">[37]!Macro3</definedName>
    <definedName name="Macro4">[37]!Macro4</definedName>
    <definedName name="Macro5">[38]!Macro5</definedName>
    <definedName name="Macro6">[38]!Macro6</definedName>
    <definedName name="Macro7">[38]!Macro7</definedName>
    <definedName name="Macro8">[38]!Macro8</definedName>
    <definedName name="Macro9">[38]!Macro9</definedName>
    <definedName name="MATO">'[6]#REF'!$A$10:$F$46</definedName>
    <definedName name="MB.1">#REF!</definedName>
    <definedName name="MB.2">#REF!</definedName>
    <definedName name="MCB">#REF!</definedName>
    <definedName name="MCCEA">[35]부하계산서!#REF!</definedName>
    <definedName name="MCCEB">[35]부하계산서!#REF!</definedName>
    <definedName name="MCCF">[35]부하계산서!#REF!</definedName>
    <definedName name="MCCN">'[34]부하(성남)'!#REF!</definedName>
    <definedName name="MCCP">[35]부하계산서!#REF!</definedName>
    <definedName name="MCCS">[35]부하계산서!#REF!</definedName>
    <definedName name="MCH">#REF!</definedName>
    <definedName name="MCON">#REF!</definedName>
    <definedName name="MD">#REF!</definedName>
    <definedName name="MH">#REF!</definedName>
    <definedName name="MID">#REF!</definedName>
    <definedName name="MKJIUCX">#REF!</definedName>
    <definedName name="mm">#REF!</definedName>
    <definedName name="MMM"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MNHL">[37]Sheet1!$A$4:$H$5</definedName>
    <definedName name="MO">#REF!</definedName>
    <definedName name="MONEY">#REF!,#REF!</definedName>
    <definedName name="monitor">#REF!</definedName>
    <definedName name="MOTOR__농형_전폐">#REF!</definedName>
    <definedName name="MRD">#REF!</definedName>
    <definedName name="MRL">#REF!</definedName>
    <definedName name="MT">#REF!</definedName>
    <definedName name="MU">#REF!</definedName>
    <definedName name="MUO_REA">#REF!</definedName>
    <definedName name="MUO_TOE">#REF!</definedName>
    <definedName name="MX">#REF!</definedName>
    <definedName name="MYB.1">#REF!</definedName>
    <definedName name="MYB.2">#REF!</definedName>
    <definedName name="MYH">#REF!</definedName>
    <definedName name="MyRange">#REF!</definedName>
    <definedName name="MyRangeh">#REF!</definedName>
    <definedName name="MyRanget">#REF!</definedName>
    <definedName name="MZ">#REF!</definedName>
    <definedName name="N_C">#REF!</definedName>
    <definedName name="N_Q">#REF!</definedName>
    <definedName name="N_R">#REF!</definedName>
    <definedName name="N1S">#REF!</definedName>
    <definedName name="N2S">#REF!</definedName>
    <definedName name="N3S">#REF!</definedName>
    <definedName name="NAM">#REF!</definedName>
    <definedName name="NDO">#REF!</definedName>
    <definedName name="nege">#REF!</definedName>
    <definedName name="NEW">#REF!</definedName>
    <definedName name="ＮＥＹＯＫ">#REF!</definedName>
    <definedName name="NFB">#REF!</definedName>
    <definedName name="NHM">#REF!</definedName>
    <definedName name="NI">[40]노임!$A:$B</definedName>
    <definedName name="NL">#REF!</definedName>
    <definedName name="nn">#REF!</definedName>
    <definedName name="NNN">#REF!</definedName>
    <definedName name="No.">#REF!</definedName>
    <definedName name="NOIM">[40]노임!$A$1:$B$17</definedName>
    <definedName name="NOMU">[41]NOMUBI!$B$3:$H$39</definedName>
    <definedName name="NOT">#REF!</definedName>
    <definedName name="NOTCH">#REF!</definedName>
    <definedName name="notch1">#REF!</definedName>
    <definedName name="notch2">#REF!</definedName>
    <definedName name="NP">#REF!</definedName>
    <definedName name="NPI">#REF!</definedName>
    <definedName name="NPZ">#REF!</definedName>
    <definedName name="NSH">#REF!</definedName>
    <definedName name="NSO">#REF!</definedName>
    <definedName name="NUMBER">#REF!</definedName>
    <definedName name="NYDATA">[3]Sheet3!$C$10:$V$53</definedName>
    <definedName name="n이">#REF!</definedName>
    <definedName name="n이_1">#REF!</definedName>
    <definedName name="n이_2">#REF!</definedName>
    <definedName name="n일">#REF!</definedName>
    <definedName name="O">#REF!</definedName>
    <definedName name="o_m">#REF!</definedName>
    <definedName name="º¸Çè">#REF!</definedName>
    <definedName name="OI" hidden="1">[22]Sheet9!$O$202:$O$271</definedName>
    <definedName name="OIL" hidden="1">{"'용역비'!$A$4:$C$8"}</definedName>
    <definedName name="OIO">#REF!</definedName>
    <definedName name="okpk">#REF!</definedName>
    <definedName name="oo">#REF!</definedName>
    <definedName name="OOO" hidden="1">#REF!</definedName>
    <definedName name="ooooo">#REF!</definedName>
    <definedName name="OP" hidden="1">#REF!</definedName>
    <definedName name="OPEN1">#N/A</definedName>
    <definedName name="OPOP" hidden="1">[25]수량산출!#REF!</definedName>
    <definedName name="OPP" hidden="1">#REF!</definedName>
    <definedName name="OPPP" hidden="1">[42]수량산출!$A$3:$H$8539</definedName>
    <definedName name="or">[43]과천MAIN!#REF!</definedName>
    <definedName name="P">#REF!</definedName>
    <definedName name="P.S.C.BEAM">#REF!</definedName>
    <definedName name="P.V.C파이프_Φ50㎜_M당">#REF!</definedName>
    <definedName name="P_A">#REF!</definedName>
    <definedName name="P_D">#REF!</definedName>
    <definedName name="P_E">#REF!</definedName>
    <definedName name="P_H2">#REF!</definedName>
    <definedName name="p_m">#REF!</definedName>
    <definedName name="P_NAE">#REF!</definedName>
    <definedName name="P01_">#REF!</definedName>
    <definedName name="P02_">#REF!</definedName>
    <definedName name="P1X">#REF!</definedName>
    <definedName name="P1Z">#REF!</definedName>
    <definedName name="P2X">#REF!</definedName>
    <definedName name="P2Z">#REF!</definedName>
    <definedName name="PA">#REF!</definedName>
    <definedName name="packer">#REF!</definedName>
    <definedName name="pa삼">#REF!</definedName>
    <definedName name="Pa오">#REF!</definedName>
    <definedName name="PB">'[34]부하(성남)'!#REF!</definedName>
    <definedName name="PBB">#REF!</definedName>
    <definedName name="PC">#REF!</definedName>
    <definedName name="PCO">#REF!</definedName>
    <definedName name="PD">#REF!</definedName>
    <definedName name="PE">#REF!</definedName>
    <definedName name="PEA">#REF!</definedName>
    <definedName name="PEAK">#N/A</definedName>
    <definedName name="PF">#REF!</definedName>
    <definedName name="PFD">#REF!</definedName>
    <definedName name="PG">#REF!</definedName>
    <definedName name="PH">#REF!</definedName>
    <definedName name="PHG">#REF!</definedName>
    <definedName name="PI">#REF!</definedName>
    <definedName name="PIB">[27]단면검토!$K$4</definedName>
    <definedName name="PIBA">[27]설계조건!$I$41</definedName>
    <definedName name="Picture1001">#REF!</definedName>
    <definedName name="Picture3">#REF!</definedName>
    <definedName name="PILE">#REF!</definedName>
    <definedName name="pile길이">#REF!</definedName>
    <definedName name="PIS">[27]단면검토!$AA$4</definedName>
    <definedName name="PJ">#REF!</definedName>
    <definedName name="PK">#REF!</definedName>
    <definedName name="PL">[23]교각1!#REF!</definedName>
    <definedName name="PLATE_12t_단중">#REF!</definedName>
    <definedName name="PLATE_19t_단중">#REF!</definedName>
    <definedName name="PLATE_6t_단중">#REF!</definedName>
    <definedName name="PLATE_9t_단중">#REF!</definedName>
    <definedName name="PM">#REF!</definedName>
    <definedName name="PN">[23]교각1!#REF!</definedName>
    <definedName name="PNLW10">[35]부하계산서!#REF!</definedName>
    <definedName name="PNLW8">[35]부하계산서!#REF!</definedName>
    <definedName name="PO">#REF!</definedName>
    <definedName name="POT_BEARING">#REF!</definedName>
    <definedName name="PP" hidden="1">{#N/A,#N/A,TRUE,"토적및재료집계";#N/A,#N/A,TRUE,"토적및재료집계";#N/A,#N/A,TRUE,"단위량"}</definedName>
    <definedName name="PPP" hidden="1">#REF!</definedName>
    <definedName name="PPPP">#N/A</definedName>
    <definedName name="PQ">#REF!</definedName>
    <definedName name="PR">#REF!</definedName>
    <definedName name="PRC">#REF!</definedName>
    <definedName name="prin">#REF!</definedName>
    <definedName name="print">#REF!</definedName>
    <definedName name="_xlnm.Print_Area" localSheetId="3">개요!$A$1:$AP$46</definedName>
    <definedName name="_xlnm.Print_Area" localSheetId="1">결과!$A$1:$G$19</definedName>
    <definedName name="_xlnm.Print_Area" localSheetId="14">단가!$B$1:$P$77</definedName>
    <definedName name="_xlnm.Print_Area" localSheetId="13">단가산출!$E$1:$DE$26</definedName>
    <definedName name="_xlnm.Print_Area" localSheetId="12">단가산출표집!$B$1:$I$5</definedName>
    <definedName name="_xlnm.Print_Area" localSheetId="8">설치내역!$B$1:$O$274</definedName>
    <definedName name="_xlnm.Print_Area" localSheetId="10">설치일위!$A$1:$O$457</definedName>
    <definedName name="_xlnm.Print_Area" localSheetId="9">설치일위집!$B$1:$I$59</definedName>
    <definedName name="_xlnm.Print_Area" localSheetId="7">원가계산서!$A$1:$E$28</definedName>
    <definedName name="_xlnm.Print_Area" localSheetId="11">일위대가_산근!$A$1:$F$318</definedName>
    <definedName name="_xlnm.Print_Area" localSheetId="18">참고간지!$A$1:$AL$75</definedName>
    <definedName name="_xlnm.Print_Area" localSheetId="17">화물운임!$A$1:$Y$29</definedName>
    <definedName name="_xlnm.Print_Area">#REF!</definedName>
    <definedName name="Print_Area_MI">'[6]#REF'!$A$2:$D$24</definedName>
    <definedName name="PRINT_AREA_MI1">#REF!</definedName>
    <definedName name="print_Titels">#REF!</definedName>
    <definedName name="PRINT_TITLE">#REF!</definedName>
    <definedName name="_xlnm.Print_Titles" localSheetId="14">단가!$1:$5</definedName>
    <definedName name="_xlnm.Print_Titles" localSheetId="8">설치내역!$1:$5</definedName>
    <definedName name="_xlnm.Print_Titles" localSheetId="10">설치일위!$1:$5</definedName>
    <definedName name="_xlnm.Print_Titles" localSheetId="9">설치일위집!$1:$4</definedName>
    <definedName name="_xlnm.Print_Titles" localSheetId="11">일위대가_산근!$2:$5</definedName>
    <definedName name="_xlnm.Print_Titles">#N/A</definedName>
    <definedName name="PRINT_TITLES_MI">#N/A</definedName>
    <definedName name="PRINT_TITLES_MI1">#REF!</definedName>
    <definedName name="Printed_Titles">#REF!</definedName>
    <definedName name="printer">#REF!</definedName>
    <definedName name="printer_Titles">#REF!</definedName>
    <definedName name="printer_ttitle">#REF!</definedName>
    <definedName name="printMtitles">'[6]#REF'!$1:$2</definedName>
    <definedName name="prints_title">#REF!</definedName>
    <definedName name="PRTNAME">'[6]#REF'!#REF!</definedName>
    <definedName name="PS">#REF!</definedName>
    <definedName name="PSS">#REF!</definedName>
    <definedName name="PT">[23]교각1!#REF!</definedName>
    <definedName name="PTT">#REF!</definedName>
    <definedName name="PU">#REF!</definedName>
    <definedName name="PUU">#REF!</definedName>
    <definedName name="PV">#REF!</definedName>
    <definedName name="PWP">#REF!</definedName>
    <definedName name="PWW">#REF!</definedName>
    <definedName name="Q" hidden="1">#REF!</definedName>
    <definedName name="q234562456" hidden="1">{"'용역비'!$A$4:$C$8"}</definedName>
    <definedName name="Q3WEE" hidden="1">{#N/A,#N/A,FALSE,"조골재"}</definedName>
    <definedName name="QA" hidden="1">#REF!</definedName>
    <definedName name="QAE">#REF!</definedName>
    <definedName name="QAZX">#REF!</definedName>
    <definedName name="Qe앨">#REF!</definedName>
    <definedName name="QL">[27]설계조건!$Y$40</definedName>
    <definedName name="QLQL">#REF!</definedName>
    <definedName name="qor" hidden="1">[44]실행철강하도!$A$1:$A$4</definedName>
    <definedName name="qq">#REF!</definedName>
    <definedName name="qqq">#REF!</definedName>
    <definedName name="qqqqq">#REF!</definedName>
    <definedName name="qqqqqq">#REF!</definedName>
    <definedName name="qqqqqqqqqqqq">#REF!</definedName>
    <definedName name="qqqqqqqqqqqqqqqqqqqqqqqq">#REF!</definedName>
    <definedName name="QTY">#N/A</definedName>
    <definedName name="qu">#REF!</definedName>
    <definedName name="QW" hidden="1">{#N/A,#N/A,FALSE,"이태원철근"}</definedName>
    <definedName name="QWDC">#REF!</definedName>
    <definedName name="QWE" hidden="1">{#N/A,#N/A,FALSE,"이태원철근"}</definedName>
    <definedName name="QWEQWQ">#REF!</definedName>
    <definedName name="QWER" hidden="1">{#N/A,#N/A,FALSE,"이태원철근"}</definedName>
    <definedName name="QWS" hidden="1">#REF!</definedName>
    <definedName name="QWSD">#REF!</definedName>
    <definedName name="QWSDERTY">#REF!</definedName>
    <definedName name="qww">#REF!</definedName>
    <definedName name="qyk" hidden="1">{"'용역비'!$A$4:$C$8"}</definedName>
    <definedName name="q디">#REF!</definedName>
    <definedName name="q앨">#REF!</definedName>
    <definedName name="RAD">#REF!</definedName>
    <definedName name="RDSE">#REF!</definedName>
    <definedName name="_xlnm.Recorder">#N/A</definedName>
    <definedName name="refce">#REF!</definedName>
    <definedName name="refdsfee">#REF!</definedName>
    <definedName name="RFDZF">#REF!</definedName>
    <definedName name="rfrftw">#REF!</definedName>
    <definedName name="rgfdefgdf">#REF!</definedName>
    <definedName name="rgfet">#REF!</definedName>
    <definedName name="RH" hidden="1">{"'용역비'!$A$4:$C$8"}</definedName>
    <definedName name="RH.4">#REF!</definedName>
    <definedName name="RH.7">#REF!</definedName>
    <definedName name="RJRJ">BlankMacro1</definedName>
    <definedName name="RJRKJRKJR">BlankMacro1</definedName>
    <definedName name="RKD">#REF!</definedName>
    <definedName name="rkdkd" hidden="1">{#N/A,#N/A,FALSE,"2~8번"}</definedName>
    <definedName name="rkqwl">#N/A</definedName>
    <definedName name="rkstjs">'[36]1. 화성시 도리도2해역 이중돔형 어초 제작.xlsx'!rkstjs</definedName>
    <definedName name="RL">BlankMacro1</definedName>
    <definedName name="RL1D">#REF!</definedName>
    <definedName name="RL2D">#REF!</definedName>
    <definedName name="RL3D">#REF!</definedName>
    <definedName name="RL4D">#REF!</definedName>
    <definedName name="RL6D">#REF!</definedName>
    <definedName name="RL7D">#REF!</definedName>
    <definedName name="RLD">#REF!</definedName>
    <definedName name="rlr">#REF!</definedName>
    <definedName name="RLTJD">BlankMacro1</definedName>
    <definedName name="Rl이">#REF!</definedName>
    <definedName name="Rl일">#REF!</definedName>
    <definedName name="round">#REF!</definedName>
    <definedName name="rounddown">#REF!</definedName>
    <definedName name="RPE">#REF!</definedName>
    <definedName name="RRR"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rrtrt">#REF!</definedName>
    <definedName name="RS">#REF!</definedName>
    <definedName name="RT" hidden="1">{"'용역비'!$A$4:$C$8"}</definedName>
    <definedName name="rt45r">#REF!</definedName>
    <definedName name="rtdtef">#REF!</definedName>
    <definedName name="RTGH" hidden="1">{"'용역비'!$A$4:$C$8"}</definedName>
    <definedName name="rth" hidden="1">#REF!</definedName>
    <definedName name="rty" hidden="1">{"'용역비'!$A$4:$C$8"}</definedName>
    <definedName name="ruswjrsodur">#REF!</definedName>
    <definedName name="RYUIRYU" hidden="1">{"'용역비'!$A$4:$C$8"}</definedName>
    <definedName name="ryuk" hidden="1">{"'용역비'!$A$4:$C$8"}</definedName>
    <definedName name="s_1">#REF!</definedName>
    <definedName name="s_2">#REF!</definedName>
    <definedName name="S_BB">#REF!</definedName>
    <definedName name="S_BU">#REF!</definedName>
    <definedName name="S_EF">#REF!</definedName>
    <definedName name="S2L">#REF!</definedName>
    <definedName name="sad" hidden="1">{#N/A,#N/A,FALSE,"이태원철근"}</definedName>
    <definedName name="SADDDFGH">#REF!</definedName>
    <definedName name="SADE">#REF!</definedName>
    <definedName name="SALI">#REF!</definedName>
    <definedName name="sanch_2">#REF!</definedName>
    <definedName name="sanch_3">#REF!</definedName>
    <definedName name="sanch_4">#REF!</definedName>
    <definedName name="sck">#REF!</definedName>
    <definedName name="SD" hidden="1">{"'용역비'!$A$4:$C$8"}</definedName>
    <definedName name="SDF" hidden="1">#REF!</definedName>
    <definedName name="sdfg" hidden="1">{#N/A,#N/A,FALSE,"이태원철근"}</definedName>
    <definedName name="sdfsgd" hidden="1">{#N/A,#N/A,FALSE,"이태원철근"}</definedName>
    <definedName name="sdg" hidden="1">#REF!</definedName>
    <definedName name="sdryhj" hidden="1">{"'용역비'!$A$4:$C$8"}</definedName>
    <definedName name="SDS" hidden="1">{#N/A,#N/A,FALSE,"2~8번"}</definedName>
    <definedName name="SE" hidden="1">{"'용역비'!$A$4:$C$8"}</definedName>
    <definedName name="seal제">#REF!</definedName>
    <definedName name="second">#REF!</definedName>
    <definedName name="SEEKA">[3]Sheet3!#REF!</definedName>
    <definedName name="SEEKB">[3]Sheet3!#REF!</definedName>
    <definedName name="SERVICE" hidden="1">{#N/A,#N/A,FALSE,"이태원철근"}</definedName>
    <definedName name="SEVSE">#REF!</definedName>
    <definedName name="SEXCV">#REF!</definedName>
    <definedName name="SF_1">#REF!</definedName>
    <definedName name="SF_2">#REF!</definedName>
    <definedName name="SF_3">#REF!</definedName>
    <definedName name="SF_4">#REF!</definedName>
    <definedName name="SF_5">#REF!</definedName>
    <definedName name="SF_6">#REF!</definedName>
    <definedName name="SH">#REF!</definedName>
    <definedName name="SHE">#REF!</definedName>
    <definedName name="sheet" hidden="1">{#N/A,#N/A,FALSE,"골재소요량";#N/A,#N/A,FALSE,"골재소요량"}</definedName>
    <definedName name="SHT">#REF!</definedName>
    <definedName name="SIGCK1">[27]설계조건!$I$64</definedName>
    <definedName name="sigy">#REF!</definedName>
    <definedName name="SIGY1">[27]설계조건!$M$64</definedName>
    <definedName name="sinchook">#REF!</definedName>
    <definedName name="SK">#REF!</definedName>
    <definedName name="SKE">#REF!</definedName>
    <definedName name="SKIN">#REF!</definedName>
    <definedName name="SLAB1">#REF!</definedName>
    <definedName name="SLAB2">#REF!</definedName>
    <definedName name="SLAB3">#REF!</definedName>
    <definedName name="slabt">#REF!</definedName>
    <definedName name="SLFE">#REF!</definedName>
    <definedName name="SLFO">#REF!</definedName>
    <definedName name="slo">#REF!</definedName>
    <definedName name="SMP">#REF!</definedName>
    <definedName name="SO" hidden="1">#REF!</definedName>
    <definedName name="SODU">[16]내역서!#REF!</definedName>
    <definedName name="SOFTWARE">#REF!</definedName>
    <definedName name="SOIL">#REF!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0</definedName>
    <definedName name="solver_neg" hidden="1">2</definedName>
    <definedName name="solver_num" hidden="1">0</definedName>
    <definedName name="solver_nwt" hidden="1">1</definedName>
    <definedName name="solver_opt" hidden="1">#REF!</definedName>
    <definedName name="solver_pre" hidden="1">0.000001</definedName>
    <definedName name="solver_rel1" hidden="1">1</definedName>
    <definedName name="solver_rhs1" hidden="1">500000000</definedName>
    <definedName name="solver_scl" hidden="1">0</definedName>
    <definedName name="solver_sho" hidden="1">0</definedName>
    <definedName name="solver_tim" hidden="1">100</definedName>
    <definedName name="solver_tmp" hidden="1">#REF!,#REF!</definedName>
    <definedName name="solver_tol" hidden="1">0.05</definedName>
    <definedName name="solver_typ" hidden="1">1</definedName>
    <definedName name="solver_val" hidden="1">0</definedName>
    <definedName name="sort">#REF!</definedName>
    <definedName name="SORTCODE">#N/A</definedName>
    <definedName name="SPA">#REF!</definedName>
    <definedName name="SPACE">#REF!</definedName>
    <definedName name="SPP_백__PIPE_100A_단중">#REF!</definedName>
    <definedName name="SPP_백__PIPE_125A_단중">#REF!</definedName>
    <definedName name="SPP_백__PIPE_150A_단중">#REF!</definedName>
    <definedName name="SPP_백__PIPE_15A_단중">#REF!</definedName>
    <definedName name="SPP_백__PIPE_200A_단중">#REF!</definedName>
    <definedName name="SPP_백__PIPE_20A_단중">#REF!</definedName>
    <definedName name="SPP_백__PIPE_250A_단중">#REF!</definedName>
    <definedName name="SPP_백__PIPE_25A_단중">#REF!</definedName>
    <definedName name="SPP_백__PIPE_300A_단중">#REF!</definedName>
    <definedName name="SPP_백__PIPE_32A_단중">#REF!</definedName>
    <definedName name="SPP_백__PIPE_350A_단중">#REF!</definedName>
    <definedName name="SPP_백__PIPE_400A_단중">#REF!</definedName>
    <definedName name="SPP_백__PIPE_40A_단중">#REF!</definedName>
    <definedName name="SPP_백__PIPE_450A_단중">#REF!</definedName>
    <definedName name="SPP_백__PIPE_500A_단중">#REF!</definedName>
    <definedName name="SPP_백__PIPE_50A_단중">#REF!</definedName>
    <definedName name="SPP_백__PIPE_65A_단중">#REF!</definedName>
    <definedName name="SPP_백__PIPE_80A_단중">#REF!</definedName>
    <definedName name="SPPS_PIPE_100A_40S_단중">#REF!</definedName>
    <definedName name="SPPS_PIPE_125A_40S_단중">#REF!</definedName>
    <definedName name="SPPS_PIPE_150A_40S_단중">#REF!</definedName>
    <definedName name="SPPS_PIPE_15A_40S_단중">#REF!</definedName>
    <definedName name="SPPS_PIPE_200A_40S_단중">#REF!</definedName>
    <definedName name="SPPS_PIPE_20A_40S_단중">#REF!</definedName>
    <definedName name="SPPS_PIPE_250A_40S_단중">#REF!</definedName>
    <definedName name="SPPS_PIPE_25A_40S_단중">#REF!</definedName>
    <definedName name="SPPS_PIPE_300A_40S_단중">#REF!</definedName>
    <definedName name="SPPS_PIPE_32A_40S_단중">#REF!</definedName>
    <definedName name="SPPS_PIPE_350A_40S_단중">#REF!</definedName>
    <definedName name="SPPS_PIPE_400A_40S_단중">#REF!</definedName>
    <definedName name="SPPS_PIPE_40A_40S_단중">#REF!</definedName>
    <definedName name="SPPS_PIPE_450A_40S_단중">#REF!</definedName>
    <definedName name="SPPS_PIPE_500A_40S_단중">#REF!</definedName>
    <definedName name="SPPS_PIPE_50A_40S_단중">#REF!</definedName>
    <definedName name="SPPS_PIPE_65A_40S_단중">#REF!</definedName>
    <definedName name="SPPS_PIPE_80A_40S_단중">#REF!</definedName>
    <definedName name="srth" hidden="1">{"'용역비'!$A$4:$C$8"}</definedName>
    <definedName name="ss">#REF!</definedName>
    <definedName name="SS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t">#REF!</definedName>
    <definedName name="START">#REF!</definedName>
    <definedName name="STS" hidden="1">{"'용역비'!$A$4:$C$8"}</definedName>
    <definedName name="STS_PIPE_100A_10S_단중">#REF!</definedName>
    <definedName name="STS_PIPE_10A_10S_단중">#REF!</definedName>
    <definedName name="STS_PIPE_125A_10S_단중">#REF!</definedName>
    <definedName name="STS_PIPE_150A_10S_단중">#REF!</definedName>
    <definedName name="STS_PIPE_15A_10S_단중">#REF!</definedName>
    <definedName name="STS_PIPE_200A_10S_단중">#REF!</definedName>
    <definedName name="STS_PIPE_20A_10S_단중">#REF!</definedName>
    <definedName name="STS_PIPE_250A_10S_단중">#REF!</definedName>
    <definedName name="STS_PIPE_25A_10S_단중">#REF!</definedName>
    <definedName name="STS_PIPE_300A_10S_단중">#REF!</definedName>
    <definedName name="STS_PIPE_32A_10S_단중">#REF!</definedName>
    <definedName name="STS_PIPE_350A_10S_단중">#REF!</definedName>
    <definedName name="STS_PIPE_400A_10S_단중">#REF!</definedName>
    <definedName name="STS_PIPE_40A_10S_단중">#REF!</definedName>
    <definedName name="STS_PIPE_50A_10S_단중">#REF!</definedName>
    <definedName name="STS_PIPE_65A_10S_단중">#REF!</definedName>
    <definedName name="STS_PIPE_80A_10S_단중">#REF!</definedName>
    <definedName name="STS_PIPE_90A_10S_단중">#REF!</definedName>
    <definedName name="SU">#REF!</definedName>
    <definedName name="SU_S">#N/A</definedName>
    <definedName name="SUM">#REF!</definedName>
    <definedName name="SUMPREVIEWS">'[45]INPUT DATA'!$AM$8,'[45]INPUT DATA'!$AI$8,'[45]INPUT DATA'!$AI$8,'[45]INPUT DATA'!$AJ$8,'[45]INPUT DATA'!$AJ$8,'[45]INPUT DATA'!$AK$8,'[45]INPUT DATA'!$AK$8,'[45]INPUT DATA'!$AL$8,'[45]INPUT DATA'!$AL$8</definedName>
    <definedName name="SUO_REA">#REF!</definedName>
    <definedName name="SUO_TOE">#REF!</definedName>
    <definedName name="SUP">#REF!</definedName>
    <definedName name="SupplyH">#REF!</definedName>
    <definedName name="SupplyT">#REF!</definedName>
    <definedName name="SWL">#REF!</definedName>
    <definedName name="SWR">#REF!</definedName>
    <definedName name="SWS" hidden="1">#REF!</definedName>
    <definedName name="SW시험사001">#REF!</definedName>
    <definedName name="SW시험사002">#REF!</definedName>
    <definedName name="SW시험사011">#REF!</definedName>
    <definedName name="SW시험사012">#REF!</definedName>
    <definedName name="SW시험사982">#REF!</definedName>
    <definedName name="SW시험사991">#REF!</definedName>
    <definedName name="SW시험사992">#REF!</definedName>
    <definedName name="sy">#REF!</definedName>
    <definedName name="T">[23]교각1!#REF!</definedName>
    <definedName name="T.B.M설치">#REF!</definedName>
    <definedName name="t1a1p">#REF!</definedName>
    <definedName name="t1a1t">#REF!</definedName>
    <definedName name="t1a2t">#REF!</definedName>
    <definedName name="T1S">#REF!</definedName>
    <definedName name="T1T">#REF!</definedName>
    <definedName name="t2a1p">#REF!</definedName>
    <definedName name="t2a1t">#REF!</definedName>
    <definedName name="t2a2t">#REF!</definedName>
    <definedName name="T2S">#REF!</definedName>
    <definedName name="T2T">#REF!</definedName>
    <definedName name="T3A1P">#REF!</definedName>
    <definedName name="t3a1t">#REF!</definedName>
    <definedName name="t3a2p">#REF!</definedName>
    <definedName name="t3a2t">#REF!</definedName>
    <definedName name="T3S">#REF!</definedName>
    <definedName name="T3T">#REF!</definedName>
    <definedName name="Ta">#REF!</definedName>
    <definedName name="TA1P">#REF!</definedName>
    <definedName name="ta1t">#REF!</definedName>
    <definedName name="ta2t">#REF!</definedName>
    <definedName name="TABLE">[3]Sheet3!#REF!</definedName>
    <definedName name="TABLE_14">[3]Sheet3!#REF!</definedName>
    <definedName name="TABLE_15">[3]Sheet3!#REF!</definedName>
    <definedName name="TABLE_2">[3]Sheet3!#REF!</definedName>
    <definedName name="TABLE_23">[3]Sheet3!#REF!</definedName>
    <definedName name="TABLE_24">[3]Sheet3!#REF!</definedName>
    <definedName name="TABLE_25">[3]Sheet3!#REF!</definedName>
    <definedName name="TABLE_26">[3]Sheet3!#REF!</definedName>
    <definedName name="TABLE_27">[3]Sheet3!#REF!</definedName>
    <definedName name="TABLE_28">[3]Sheet3!#REF!</definedName>
    <definedName name="TABLE_29">[3]Sheet3!#REF!</definedName>
    <definedName name="TABLE_30">[3]Sheet3!#REF!</definedName>
    <definedName name="TABLE_31">[3]Sheet3!#REF!</definedName>
    <definedName name="TABLE_32">[3]Sheet3!#REF!</definedName>
    <definedName name="TABLE_33">[3]Sheet3!#REF!</definedName>
    <definedName name="TABLE_34">[3]Sheet3!#REF!</definedName>
    <definedName name="TABLE_35">[3]Sheet3!#REF!</definedName>
    <definedName name="TABLE_36">[3]Sheet3!#REF!</definedName>
    <definedName name="TABLE_37">[3]Sheet3!#REF!</definedName>
    <definedName name="TABLE_38">[3]Sheet3!#REF!</definedName>
    <definedName name="TABLE_39">[3]Sheet3!#REF!</definedName>
    <definedName name="TABLE_40">[3]Sheet3!#REF!</definedName>
    <definedName name="TABLE_41">[3]Sheet3!#REF!</definedName>
    <definedName name="TABLE_42">[3]Sheet3!#REF!</definedName>
    <definedName name="TABLE_43">[3]Sheet3!#REF!</definedName>
    <definedName name="TABLE_44">[3]Sheet3!#REF!</definedName>
    <definedName name="TABLE_45">[3]Sheet3!#REF!</definedName>
    <definedName name="TABLE_46">[3]Sheet3!#REF!</definedName>
    <definedName name="TABLE_47">[3]Sheet3!#REF!</definedName>
    <definedName name="TABLE_48">[3]Sheet3!#REF!</definedName>
    <definedName name="TABLE_49">[3]Sheet3!#REF!</definedName>
    <definedName name="TABLE_50">[3]Sheet3!#REF!</definedName>
    <definedName name="TABLE_51">[3]Sheet3!#REF!</definedName>
    <definedName name="TABLE_52">[3]Sheet3!#REF!</definedName>
    <definedName name="TABLE_53">[3]Sheet3!#REF!</definedName>
    <definedName name="TABLE_54">[3]Sheet3!#REF!</definedName>
    <definedName name="TABLE_55">[3]Sheet3!#REF!</definedName>
    <definedName name="TABLE_56">[3]Sheet3!#REF!</definedName>
    <definedName name="TABLE_57">[3]Sheet3!#REF!</definedName>
    <definedName name="TABLE_58">[3]Sheet3!#REF!</definedName>
    <definedName name="TABLE_59">[3]Sheet3!#REF!</definedName>
    <definedName name="TABLE_60">[3]Sheet3!#REF!</definedName>
    <definedName name="TABLE_61">[3]Sheet3!#REF!</definedName>
    <definedName name="TABLE_62">[3]Sheet3!#REF!</definedName>
    <definedName name="TABLE_63">[3]Sheet3!#REF!</definedName>
    <definedName name="TABLE_64">[3]Sheet3!#REF!</definedName>
    <definedName name="TABLE_65">[3]Sheet3!#REF!</definedName>
    <definedName name="TABLE_66">[3]Sheet3!#REF!</definedName>
    <definedName name="TABLE_67">[3]Sheet3!#REF!</definedName>
    <definedName name="TABLE_68">[3]Sheet3!#REF!</definedName>
    <definedName name="TABLE_69">[3]Sheet3!#REF!</definedName>
    <definedName name="TAK">#REF!</definedName>
    <definedName name="TANB">#REF!</definedName>
    <definedName name="Tb">#REF!</definedName>
    <definedName name="Tba">#REF!</definedName>
    <definedName name="TC">#REF!</definedName>
    <definedName name="TCA">#REF!</definedName>
    <definedName name="TCB">#REF!</definedName>
    <definedName name="Ted">#REF!</definedName>
    <definedName name="Tel">#REF!</definedName>
    <definedName name="TEYJ" hidden="1">{"'용역비'!$A$4:$C$8"}</definedName>
    <definedName name="tf4eafg">#REF!</definedName>
    <definedName name="TFUI" hidden="1">{"'용역비'!$A$4:$C$8"}</definedName>
    <definedName name="TIT">#REF!</definedName>
    <definedName name="titles">#REF!</definedName>
    <definedName name="Tl">#REF!</definedName>
    <definedName name="TLFTN">'[36]1. 화성시 도리도2해역 이중돔형 어초 제작.xlsx'!TLFTN</definedName>
    <definedName name="tm">[46]남평내역!#REF!</definedName>
    <definedName name="TMO">#REF!</definedName>
    <definedName name="TN" hidden="1">#REF!</definedName>
    <definedName name="TOB">#REF!</definedName>
    <definedName name="TOH">#REF!</definedName>
    <definedName name="TOLB">#REF!</definedName>
    <definedName name="TON">#REF!</definedName>
    <definedName name="TOWB">#REF!</definedName>
    <definedName name="TOWH">#REF!</definedName>
    <definedName name="tr" hidden="1">#REF!</definedName>
    <definedName name="Tra">#REF!</definedName>
    <definedName name="TRETETT">#REF!</definedName>
    <definedName name="TREZSEF">#REF!</definedName>
    <definedName name="trhfhtrhgh">#REF!</definedName>
    <definedName name="trunc">#REF!</definedName>
    <definedName name="trvrgr">#REF!</definedName>
    <definedName name="TRVRT">#REF!</definedName>
    <definedName name="TRY5RSF">#REF!</definedName>
    <definedName name="TRYUT">#REF!</definedName>
    <definedName name="TS">#REF!</definedName>
    <definedName name="Tsa">#REF!</definedName>
    <definedName name="TT">#REF!</definedName>
    <definedName name="TTT">#REF!</definedName>
    <definedName name="TTTT" hidden="1">#REF!</definedName>
    <definedName name="tu" hidden="1">{"'용역비'!$A$4:$C$8"}</definedName>
    <definedName name="tuilol" hidden="1">{"'용역비'!$A$4:$C$8"}</definedName>
    <definedName name="TUIO" hidden="1">{"'용역비'!$A$4:$C$8"}</definedName>
    <definedName name="TUIO.L" hidden="1">{"'용역비'!$A$4:$C$8"}</definedName>
    <definedName name="TUIOTUI" hidden="1">{"'용역비'!$A$4:$C$8"}</definedName>
    <definedName name="TW">#REF!</definedName>
    <definedName name="TWA">#REF!</definedName>
    <definedName name="TWL">#REF!</definedName>
    <definedName name="TWR">#REF!</definedName>
    <definedName name="TWW">#REF!</definedName>
    <definedName name="TYJ" hidden="1">{"'용역비'!$A$4:$C$8"}</definedName>
    <definedName name="tyje" hidden="1">{"'용역비'!$A$4:$C$8"}</definedName>
    <definedName name="tyjet" hidden="1">{"'용역비'!$A$4:$C$8"}</definedName>
    <definedName name="TYTY">#REF!</definedName>
    <definedName name="tyu" hidden="1">{"'용역비'!$A$4:$C$8"}</definedName>
    <definedName name="TYY">#REF!</definedName>
    <definedName name="U" hidden="1">{"'용역비'!$A$4:$C$8"}</definedName>
    <definedName name="U19042704">#REF!</definedName>
    <definedName name="UD">[47]교대!#REF!</definedName>
    <definedName name="UI" hidden="1">[48]Sheet9!$O$64:$O$131</definedName>
    <definedName name="ujdffdf" hidden="1">{#N/A,#N/A,FALSE,"단가표지"}</definedName>
    <definedName name="ulo" hidden="1">{"'용역비'!$A$4:$C$8"}</definedName>
    <definedName name="UNIT">'[6]#REF'!$A:$I</definedName>
    <definedName name="UNITA">[35]부하계산서!#REF!</definedName>
    <definedName name="UNITAA">[35]부하계산서!#REF!</definedName>
    <definedName name="UNITB">[35]부하계산서!#REF!</definedName>
    <definedName name="UNITBB">[35]부하계산서!#REF!</definedName>
    <definedName name="UNITC">[35]부하계산서!#REF!</definedName>
    <definedName name="UNITC1">[35]부하계산서!#REF!</definedName>
    <definedName name="UNITCA">[35]부하계산서!#REF!</definedName>
    <definedName name="UNITD">[35]부하계산서!#REF!</definedName>
    <definedName name="UNITDA">[35]부하계산서!#REF!</definedName>
    <definedName name="UPSR">[35]부하계산서!#REF!</definedName>
    <definedName name="UTI" hidden="1">{"'용역비'!$A$4:$C$8"}</definedName>
    <definedName name="UTIOL" hidden="1">{"'용역비'!$A$4:$C$8"}</definedName>
    <definedName name="uu" hidden="1">{"'용역비'!$A$4:$C$8"}</definedName>
    <definedName name="UUU" hidden="1">{#N/A,#N/A,FALSE,"혼합골재"}</definedName>
    <definedName name="UUUU">#REF!</definedName>
    <definedName name="uy5f">#REF!</definedName>
    <definedName name="uyetutri" hidden="1">#REF!</definedName>
    <definedName name="U형시가지측구수량집계">#REF!</definedName>
    <definedName name="U형신축이음">#REF!</definedName>
    <definedName name="U형측구">#REF!</definedName>
    <definedName name="U형측구수량집계">#REF!</definedName>
    <definedName name="V">#N/A</definedName>
    <definedName name="VB" hidden="1">{#N/A,#N/A,FALSE,"이태원철근"}</definedName>
    <definedName name="VBN" hidden="1">{#N/A,#N/A,FALSE,"이태원철근"}</definedName>
    <definedName name="VBOLT">[18]계화배수!#REF!</definedName>
    <definedName name="vcc" hidden="1">{"'용역비'!$A$4:$C$8"}</definedName>
    <definedName name="vcdgr">#REF!</definedName>
    <definedName name="VDATA">#N/A</definedName>
    <definedName name="VGREFE">#REF!</definedName>
    <definedName name="VMAX">#N/A</definedName>
    <definedName name="VRGSFG">#REF!</definedName>
    <definedName name="vv">#REF!</definedName>
    <definedName name="VVV">#REF!</definedName>
    <definedName name="VWEI">#N/A</definedName>
    <definedName name="V형측구수량집계">#REF!</definedName>
    <definedName name="w">#REF!</definedName>
    <definedName name="w_m">#REF!</definedName>
    <definedName name="w_m1">#REF!</definedName>
    <definedName name="w_m2">#REF!</definedName>
    <definedName name="W1C">#REF!</definedName>
    <definedName name="W2C">#REF!</definedName>
    <definedName name="W3C">#REF!</definedName>
    <definedName name="WA">[23]교각1!#REF!</definedName>
    <definedName name="WB">#REF!</definedName>
    <definedName name="WB.1">#REF!</definedName>
    <definedName name="WB.2">#REF!</definedName>
    <definedName name="WB.3">#REF!</definedName>
    <definedName name="WC">#REF!</definedName>
    <definedName name="WCC">#REF!</definedName>
    <definedName name="WCP">#REF!</definedName>
    <definedName name="WD">#REF!</definedName>
    <definedName name="WD_P">#REF!</definedName>
    <definedName name="WD_W">#REF!</definedName>
    <definedName name="WDAA">#REF!</definedName>
    <definedName name="WE" hidden="1">[48]Sheet9!$N$202:$N$271</definedName>
    <definedName name="WEI">#N/A</definedName>
    <definedName name="wer" hidden="1">{#N/A,#N/A,FALSE,"골재소요량";#N/A,#N/A,FALSE,"골재소요량"}</definedName>
    <definedName name="wererr" hidden="1">{#N/A,#N/A,FALSE,"운반시간"}</definedName>
    <definedName name="werewr" hidden="1">{#N/A,#N/A,FALSE,"골재소요량";#N/A,#N/A,FALSE,"골재소요량"}</definedName>
    <definedName name="WERFE">#REF!</definedName>
    <definedName name="werg">#REF!</definedName>
    <definedName name="WERWER">#REF!</definedName>
    <definedName name="wessdd">#REF!</definedName>
    <definedName name="WF">[3]Sheet3!#REF!</definedName>
    <definedName name="WFF">#REF!</definedName>
    <definedName name="WFSD">#REF!</definedName>
    <definedName name="WH">#REF!</definedName>
    <definedName name="WH.1">#REF!</definedName>
    <definedName name="WH.2">#REF!</definedName>
    <definedName name="WH.3">#REF!</definedName>
    <definedName name="wing_l">#REF!</definedName>
    <definedName name="WING_T">#REF!</definedName>
    <definedName name="WL">[23]교각1!#REF!</definedName>
    <definedName name="wlqrP">#REF!</definedName>
    <definedName name="wm.조골재1" hidden="1">{#N/A,#N/A,FALSE,"조골재"}</definedName>
    <definedName name="WN">[23]교각1!#REF!</definedName>
    <definedName name="WPP">#REF!</definedName>
    <definedName name="WR">#REF!</definedName>
    <definedName name="wrn.2번." hidden="1">{#N/A,#N/A,FALSE,"2~8번"}</definedName>
    <definedName name="wrn.97년._.사업계획._.및._.예산지침." hidden="1">{#N/A,#N/A,TRUE,"1";#N/A,#N/A,TRUE,"2";#N/A,#N/A,TRUE,"3";#N/A,#N/A,TRUE,"4";#N/A,#N/A,TRUE,"5";#N/A,#N/A,TRUE,"6";#N/A,#N/A,TRUE,"7"}</definedName>
    <definedName name="wrn.골재소요량." hidden="1">{#N/A,#N/A,FALSE,"골재소요량";#N/A,#N/A,FALSE,"골재소요량"}</definedName>
    <definedName name="wrn.교육청." hidden="1">{#N/A,#N/A,FALSE,"전력간선"}</definedName>
    <definedName name="wrn.구조2." hidden="1">{#N/A,#N/A,FALSE,"구조2"}</definedName>
    <definedName name="wrn.단가표지." hidden="1">{#N/A,#N/A,FALSE,"단가표지"}</definedName>
    <definedName name="wrn.배수1." hidden="1">{#N/A,#N/A,FALSE,"배수1"}</definedName>
    <definedName name="wrn.배수2." hidden="1">{#N/A,#N/A,FALSE,"배수2"}</definedName>
    <definedName name="wrn.부대1." hidden="1">{#N/A,#N/A,FALSE,"부대1"}</definedName>
    <definedName name="wrn.부대2." hidden="1">{#N/A,#N/A,FALSE,"부대2"}</definedName>
    <definedName name="wrn.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속도." hidden="1">{#N/A,#N/A,FALSE,"속도"}</definedName>
    <definedName name="wrn.송변전공종단가."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wrn.신용찬." hidden="1">{#N/A,#N/A,TRUE,"토적및재료집계";#N/A,#N/A,TRUE,"토적및재료집계";#N/A,#N/A,TRUE,"단위량"}</definedName>
    <definedName name="wrn.운반시간." hidden="1">{#N/A,#N/A,FALSE,"운반시간"}</definedName>
    <definedName name="wrn.이정표." hidden="1">{#N/A,#N/A,FALSE,"이정표"}</definedName>
    <definedName name="wrn.이태원._.철근." hidden="1">{#N/A,#N/A,FALSE,"이태원철근"}</definedName>
    <definedName name="wrn.전열선출서." hidden="1">{#N/A,#N/A,FALSE,"전열산출서"}</definedName>
    <definedName name="wrn.조골재." hidden="1">{#N/A,#N/A,FALSE,"조골재"}</definedName>
    <definedName name="wrn.토공1." hidden="1">{#N/A,#N/A,FALSE,"구조1"}</definedName>
    <definedName name="wrn.토공2." hidden="1">{#N/A,#N/A,FALSE,"토공2"}</definedName>
    <definedName name="wrn.포장1." hidden="1">{#N/A,#N/A,FALSE,"포장1";#N/A,#N/A,FALSE,"포장1"}</definedName>
    <definedName name="wrn.포장2." hidden="1">{#N/A,#N/A,FALSE,"포장2"}</definedName>
    <definedName name="wrn.포장단가." hidden="1">{#N/A,#N/A,FALSE,"포장단가"}</definedName>
    <definedName name="wrn.표준공종단가."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wrn.표지." hidden="1">{#N/A,#N/A,FALSE,"표지"}</definedName>
    <definedName name="wrn.표지목차." hidden="1">{#N/A,#N/A,FALSE,"표지목차"}</definedName>
    <definedName name="wrn.현장._.NCR._.분석." hidden="1">{#N/A,#N/A,FALSE,"현장 NCR 분석";#N/A,#N/A,FALSE,"현장품질감사";#N/A,#N/A,FALSE,"현장품질감사"}</definedName>
    <definedName name="wrn.혼합골재." hidden="1">{#N/A,#N/A,FALSE,"혼합골재"}</definedName>
    <definedName name="wrty" hidden="1">{"'용역비'!$A$4:$C$8"}</definedName>
    <definedName name="wrtyrtyrt" hidden="1">{"'용역비'!$A$4:$C$8"}</definedName>
    <definedName name="wrtywrtywr" hidden="1">{"'용역비'!$A$4:$C$8"}</definedName>
    <definedName name="WS">#REF!</definedName>
    <definedName name="WSO">#REF!</definedName>
    <definedName name="WSUM">#REF!</definedName>
    <definedName name="Ws삼">#REF!</definedName>
    <definedName name="Ws이">#REF!</definedName>
    <definedName name="Ws일">#REF!</definedName>
    <definedName name="WT">#REF!</definedName>
    <definedName name="wuy" hidden="1">{"'용역비'!$A$4:$C$8"}</definedName>
    <definedName name="WW">#REF!</definedName>
    <definedName name="wwee">#REF!</definedName>
    <definedName name="WWW"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wwwwwwwwww">#REF!</definedName>
    <definedName name="X">#REF!</definedName>
    <definedName name="X2_">#REF!</definedName>
    <definedName name="X9701D_일위대가_List">#REF!</definedName>
    <definedName name="xfe">#REF!</definedName>
    <definedName name="xoghdhg"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XSE">#REF!</definedName>
    <definedName name="xx" hidden="1">#REF!</definedName>
    <definedName name="xxx">#REF!</definedName>
    <definedName name="XXXXXX" hidden="1">{"'공사부문'!$A$6:$A$32"}</definedName>
    <definedName name="y" hidden="1">{"'용역비'!$A$4:$C$8"}</definedName>
    <definedName name="YC">#REF!</definedName>
    <definedName name="YFU" hidden="1">{"'용역비'!$A$4:$C$8"}</definedName>
    <definedName name="ygfdtrg">#REF!</definedName>
    <definedName name="YHJ">#REF!</definedName>
    <definedName name="YL" hidden="1">{"'용역비'!$A$4:$C$8"}</definedName>
    <definedName name="YOUNG">[3]Sheet3!$B:$L</definedName>
    <definedName name="yrtgftr">#REF!</definedName>
    <definedName name="ytbty">#REF!</definedName>
    <definedName name="yu" hidden="1">{"'용역비'!$A$4:$C$8"}</definedName>
    <definedName name="YUK" hidden="1">{"'용역비'!$A$4:$C$8"}</definedName>
    <definedName name="YUKOI" hidden="1">{"'용역비'!$A$4:$C$8"}</definedName>
    <definedName name="yyy" hidden="1">[49]수량산출!$A$1:$A$8561</definedName>
    <definedName name="z">#REF!</definedName>
    <definedName name="za" hidden="1">[50]실행철강하도!$A$1:$A$4</definedName>
    <definedName name="ZXC" hidden="1">{#N/A,#N/A,FALSE,"이태원철근"}</definedName>
    <definedName name="zz">#REF!</definedName>
    <definedName name="ZZZ"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π">#REF!</definedName>
    <definedName name="πF3">#REF!</definedName>
    <definedName name="ㄱ" hidden="1">[42]수량산출!#REF!</definedName>
    <definedName name="ㄱ.">#REF!</definedName>
    <definedName name="ㄱ1">#REF!</definedName>
    <definedName name="ㄱ10">#REF!</definedName>
    <definedName name="ㄱ11">#REF!</definedName>
    <definedName name="ㄱ12">#REF!</definedName>
    <definedName name="ㄱ13">#REF!</definedName>
    <definedName name="ㄱ14">#REF!</definedName>
    <definedName name="ㄱ15">#REF!</definedName>
    <definedName name="ㄱ16">#REF!</definedName>
    <definedName name="ㄱ17">#REF!</definedName>
    <definedName name="ㄱ2">#REF!</definedName>
    <definedName name="ㄱ25x25x3t_단중">#REF!</definedName>
    <definedName name="ㄱ3">#REF!</definedName>
    <definedName name="ㄱ30x30x5t_단중">#REF!</definedName>
    <definedName name="ㄱ4">#REF!</definedName>
    <definedName name="ㄱ40x40x5t_단중">#REF!</definedName>
    <definedName name="ㄱ5">#REF!</definedName>
    <definedName name="ㄱ50x50x6t_단중">#REF!</definedName>
    <definedName name="ㄱ6">#REF!</definedName>
    <definedName name="ㄱ60x60x6t_단중">#REF!</definedName>
    <definedName name="ㄱ65x65x6t_단중">#REF!</definedName>
    <definedName name="ㄱ7">#REF!</definedName>
    <definedName name="ㄱ75x75x9t_단중">#REF!</definedName>
    <definedName name="ㄱ8">#REF!</definedName>
    <definedName name="ㄱ9">#REF!</definedName>
    <definedName name="ㄱㄱ" hidden="1">{"'용역비'!$A$4:$C$8"}</definedName>
    <definedName name="ㄱㄱㄱ" hidden="1">{"'용역비'!$A$4:$C$8"}</definedName>
    <definedName name="ㄱㄱㄱㄱㄱ" hidden="1">{"'용역비'!$A$4:$C$8"}</definedName>
    <definedName name="ㄱㄱㄱㄱㄱㄱ" hidden="1">{"'용역비'!$A$4:$C$8"}</definedName>
    <definedName name="ㄱㄷ"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ㄱ속속속소">#REF!</definedName>
    <definedName name="ㄱㅈㅎ" hidden="1">#REF!</definedName>
    <definedName name="ㄱㅎ" hidden="1">{"'용역비'!$A$4:$C$8"}</definedName>
    <definedName name="가" hidden="1">'[51]1안'!#REF!</definedName>
    <definedName name="가_드_레_일__개_소_별_명_세">#REF!</definedName>
    <definedName name="가_드_레_일_수_량_집_계">#REF!</definedName>
    <definedName name="가_설_공_사">#REF!</definedName>
    <definedName name="가12">BlankMacro1</definedName>
    <definedName name="가나다라">#REF!</definedName>
    <definedName name="가나다람ㅁㅁㅁ">#REF!</definedName>
    <definedName name="가노">#REF!</definedName>
    <definedName name="가도">#REF!</definedName>
    <definedName name="가도_EL2">#REF!</definedName>
    <definedName name="가드레일개소별명세">#REF!</definedName>
    <definedName name="가드레일기초단위수량">#REF!</definedName>
    <definedName name="가드레일수량집계">#REF!</definedName>
    <definedName name="가로등">#REF!</definedName>
    <definedName name="가물막이단위수량">#REF!</definedName>
    <definedName name="가설경">#REF!</definedName>
    <definedName name="가설공사집계">#REF!</definedName>
    <definedName name="가설노">#REF!</definedName>
    <definedName name="가설재">#REF!</definedName>
    <definedName name="가설총">#REF!</definedName>
    <definedName name="가시설">#REF!</definedName>
    <definedName name="가아" hidden="1">[20]수량산출!#REF!</definedName>
    <definedName name="가자" hidden="1">#REF!</definedName>
    <definedName name="각">#REF!</definedName>
    <definedName name="각재">#REF!</definedName>
    <definedName name="간" hidden="1">{#N/A,#N/A,FALSE,"포장단가"}</definedName>
    <definedName name="간노">#REF!</definedName>
    <definedName name="간노율">#N/A</definedName>
    <definedName name="간접노무비">#REF!</definedName>
    <definedName name="간접노무비율">#REF!</definedName>
    <definedName name="간지">BlankMacro1</definedName>
    <definedName name="간지2"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간지4">BlankMacro1</definedName>
    <definedName name="간지ㅈ">'[36]1. 화성시 도리도2해역 이중돔형 어초 제작.xlsx'!간지ㅈ</definedName>
    <definedName name="갈매기표지판_개소별명세">#REF!</definedName>
    <definedName name="갈매기표지판개소별명세">#REF!</definedName>
    <definedName name="갈빌1호">#REF!</definedName>
    <definedName name="갈빌2호">#REF!</definedName>
    <definedName name="갈빌3호">#REF!</definedName>
    <definedName name="감나무">#REF!</definedName>
    <definedName name="갑">#REF!</definedName>
    <definedName name="갑갑">#N/A</definedName>
    <definedName name="갑지">#N/A</definedName>
    <definedName name="갑지1">#REF!</definedName>
    <definedName name="갑지111">#N/A</definedName>
    <definedName name="갑지2">#REF!</definedName>
    <definedName name="갑지9">#N/A</definedName>
    <definedName name="강">#REF!</definedName>
    <definedName name="강_동바리">#REF!</definedName>
    <definedName name="강_비계">#REF!</definedName>
    <definedName name="강가딘">[3]Sheet3!#REF!</definedName>
    <definedName name="강강">#REF!</definedName>
    <definedName name="강관동바리1">#REF!</definedName>
    <definedName name="강관동바리2">#REF!</definedName>
    <definedName name="강관말뚝공">#REF!</definedName>
    <definedName name="강관철근131">#REF!</definedName>
    <definedName name="강관철근221">#REF!</definedName>
    <definedName name="강관파일132">#REF!</definedName>
    <definedName name="강관파일222">#REF!</definedName>
    <definedName name="강관파일공">#REF!</definedName>
    <definedName name="강교" hidden="1">{#N/A,#N/A,FALSE,"포장2"}</definedName>
    <definedName name="강교스치로폴_채움">#REF!</definedName>
    <definedName name="강구조물" hidden="1">{#N/A,#N/A,FALSE,"포장1";#N/A,#N/A,FALSE,"포장1"}</definedName>
    <definedName name="강릉교동" hidden="1">[1]Sheet1!#REF!</definedName>
    <definedName name="강릉교동터파기" hidden="1">[1]Sheet1!$F$58:$F$73</definedName>
    <definedName name="강릉교동토목" hidden="1">[1]Sheet1!#REF!</definedName>
    <definedName name="강릉교동흙막이" hidden="1">[1]Sheet1!$F$58:$F$73</definedName>
    <definedName name="강릉토공사" hidden="1">[1]Sheet1!#REF!</definedName>
    <definedName name="강릉토목공사" hidden="1">[1]Sheet1!#REF!</definedName>
    <definedName name="강릉토목임" hidden="1">[1]Sheet1!#REF!</definedName>
    <definedName name="강아지" hidden="1">#REF!</definedName>
    <definedName name="강의">#REF!</definedName>
    <definedName name="강재거푸집">#REF!</definedName>
    <definedName name="강탄성계수">#REF!</definedName>
    <definedName name="개나리">#REF!</definedName>
    <definedName name="개소">#REF!</definedName>
    <definedName name="갱______________부">#REF!</definedName>
    <definedName name="갱부001">#REF!</definedName>
    <definedName name="갱부002">#REF!</definedName>
    <definedName name="갱부011">#REF!</definedName>
    <definedName name="갱부012">#REF!</definedName>
    <definedName name="갱부982">#REF!</definedName>
    <definedName name="갱부991">#REF!</definedName>
    <definedName name="갱부992">#REF!</definedName>
    <definedName name="걀" hidden="1">{#N/A,#N/A,FALSE,"포장단가"}</definedName>
    <definedName name="거">#REF!</definedName>
    <definedName name="거_3">#REF!</definedName>
    <definedName name="거_44">#REF!</definedName>
    <definedName name="거_5">#REF!</definedName>
    <definedName name="거더폭">#REF!</definedName>
    <definedName name="거친마감">#REF!</definedName>
    <definedName name="거푸집공">#REF!</definedName>
    <definedName name="거ㅏ" hidden="1">[42]수량산출!$A$3:$H$8539</definedName>
    <definedName name="건__축____목__공">#REF!</definedName>
    <definedName name="건목">53461</definedName>
    <definedName name="건설기계운전기사">#REF!</definedName>
    <definedName name="건설기계운전기사001">#REF!</definedName>
    <definedName name="건설기계운전기사002">#REF!</definedName>
    <definedName name="건설기계운전기사011">#REF!</definedName>
    <definedName name="건설기계운전기사012">#REF!</definedName>
    <definedName name="건설기계운전기사982">#REF!</definedName>
    <definedName name="건설기계운전기사991">#REF!</definedName>
    <definedName name="건설기계운전기사992">#REF!</definedName>
    <definedName name="건설기계운전조수001">#REF!</definedName>
    <definedName name="건설기계운전조수002">#REF!</definedName>
    <definedName name="건설기계운전조수011">#REF!</definedName>
    <definedName name="건설기계운전조수012">#REF!</definedName>
    <definedName name="건설기계운전조수982">#REF!</definedName>
    <definedName name="건설기계운전조수991">#REF!</definedName>
    <definedName name="건설기계운전조수992">#REF!</definedName>
    <definedName name="건설기계조장001">#REF!</definedName>
    <definedName name="건설기계조장002">#REF!</definedName>
    <definedName name="건설기계조장011">#REF!</definedName>
    <definedName name="건설기계조장012">#REF!</definedName>
    <definedName name="건설기계조장982">#REF!</definedName>
    <definedName name="건설기계조장991">#REF!</definedName>
    <definedName name="건설기계조장992">#REF!</definedName>
    <definedName name="건축목공">#REF!</definedName>
    <definedName name="건축목공001">#REF!</definedName>
    <definedName name="건축목공002">#REF!</definedName>
    <definedName name="건축목공011">#REF!</definedName>
    <definedName name="건축목공012">#REF!</definedName>
    <definedName name="건축목공982">#REF!</definedName>
    <definedName name="건축목공991">#REF!</definedName>
    <definedName name="건축목공992">#REF!</definedName>
    <definedName name="건축원가" hidden="1">[52]전기!$B$4:$B$163</definedName>
    <definedName name="건축일위">[53]건축일위!$A$1:$N$119</definedName>
    <definedName name="검______조______부">#REF!</definedName>
    <definedName name="겉장">[3]Sheet3!#REF!</definedName>
    <definedName name="겨" hidden="1">{"'용역비'!$A$4:$C$8"}</definedName>
    <definedName name="견적" hidden="1">[54]내역서1999.8최종!$A$1:$A$2438</definedName>
    <definedName name="견적거1">#N/A</definedName>
    <definedName name="견적내역">#REF!</definedName>
    <definedName name="견적대비" hidden="1">{#N/A,#N/A,FALSE,"포장2"}</definedName>
    <definedName name="견적사항요약">[3]!견적사항요약</definedName>
    <definedName name="견적서">#N/A</definedName>
    <definedName name="견적서1">#N/A</definedName>
    <definedName name="견적서2">#REF!</definedName>
    <definedName name="견적서3">#REF!</definedName>
    <definedName name="견적서4">#N/A</definedName>
    <definedName name="견적서5">#REF!</definedName>
    <definedName name="견적서6">#REF!</definedName>
    <definedName name="견적탱크">#REF!</definedName>
    <definedName name="견적토목">#REF!</definedName>
    <definedName name="견출공001">#REF!</definedName>
    <definedName name="견출공002">#REF!</definedName>
    <definedName name="견출공011">#REF!</definedName>
    <definedName name="견출공012">#REF!</definedName>
    <definedName name="견출공982">#REF!</definedName>
    <definedName name="견출공991">#REF!</definedName>
    <definedName name="견출공992">#REF!</definedName>
    <definedName name="결" hidden="1">{#N/A,#N/A,FALSE,"포장2"}</definedName>
    <definedName name="결과">[3]!결과</definedName>
    <definedName name="결속선">#REF!</definedName>
    <definedName name="결재" hidden="1">{#N/A,#N/A,FALSE,"포장단가"}</definedName>
    <definedName name="경">#REF!</definedName>
    <definedName name="경광등">#REF!</definedName>
    <definedName name="경단가">#REF!</definedName>
    <definedName name="경비">#REF!</definedName>
    <definedName name="經費">#REF!</definedName>
    <definedName name="경비1">#REF!</definedName>
    <definedName name="경비10">#REF!</definedName>
    <definedName name="경비11">#REF!</definedName>
    <definedName name="경비12">#REF!</definedName>
    <definedName name="경비13">#REF!</definedName>
    <definedName name="경비2">#REF!</definedName>
    <definedName name="경비3">#REF!</definedName>
    <definedName name="경비4">#REF!</definedName>
    <definedName name="경비5">#REF!</definedName>
    <definedName name="경비6">#REF!</definedName>
    <definedName name="경비7">#REF!</definedName>
    <definedName name="경비8">#REF!</definedName>
    <definedName name="경비9">#REF!</definedName>
    <definedName name="경비금액">#REF!</definedName>
    <definedName name="경비금액2">#REF!</definedName>
    <definedName name="경비단가">#REF!</definedName>
    <definedName name="경비배부">#REF!</definedName>
    <definedName name="경비배부율">#REF!</definedName>
    <definedName name="경비율">#REF!</definedName>
    <definedName name="경비율표">#REF!</definedName>
    <definedName name="경비융" hidden="1">'[55]#REF'!$A$7:$N$581</definedName>
    <definedName name="경비집계" hidden="1">{"'용역비'!$A$4:$C$8"}</definedName>
    <definedName name="경비합">#REF!</definedName>
    <definedName name="경운기" hidden="1">{#N/A,#N/A,FALSE,"포장단가"}</definedName>
    <definedName name="경유">#REF!</definedName>
    <definedName name="경유가격">'[36]1. 화성시 도리도2해역 이중돔형 어초 제작.xlsx'!경유가격</definedName>
    <definedName name="경제">#REF!</definedName>
    <definedName name="경험축적">'[36]1. 화성시 도리도2해역 이중돔형 어초 제작.xlsx'!BlankMacro1</definedName>
    <definedName name="계">#REF!</definedName>
    <definedName name="계______령______공">#REF!</definedName>
    <definedName name="계______장______공">#REF!</definedName>
    <definedName name="계_①___⑦">#REF!</definedName>
    <definedName name="계_장_공">#REF!</definedName>
    <definedName name="계산">#REF!</definedName>
    <definedName name="계산서">#REF!</definedName>
    <definedName name="계약일">[3]Sheet3!#REF!</definedName>
    <definedName name="계장공001">#REF!</definedName>
    <definedName name="계장공002">#REF!</definedName>
    <definedName name="계장공011">#REF!</definedName>
    <definedName name="계장공012">#REF!</definedName>
    <definedName name="계장공982">#REF!</definedName>
    <definedName name="계장공991">#REF!</definedName>
    <definedName name="계장공992">#REF!</definedName>
    <definedName name="계측기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고___급___선___원">#REF!</definedName>
    <definedName name="고강직경D13">#REF!</definedName>
    <definedName name="고강직경D16_25">#REF!</definedName>
    <definedName name="고강직경D29_35">#REF!</definedName>
    <definedName name="고급선원001">#REF!</definedName>
    <definedName name="고급선원002">#REF!</definedName>
    <definedName name="고급선원011">#REF!</definedName>
    <definedName name="고급선원012">#REF!</definedName>
    <definedName name="고급선원982">#REF!</definedName>
    <definedName name="고급선원991">#REF!</definedName>
    <definedName name="고급선원992">#REF!</definedName>
    <definedName name="고급원자력비파괴시험공001">#REF!</definedName>
    <definedName name="고급원자력비파괴시험공002">#REF!</definedName>
    <definedName name="고급원자력비파괴시험공011">#REF!</definedName>
    <definedName name="고급원자력비파괴시험공012">#REF!</definedName>
    <definedName name="고급원자력비파괴시험공982">#REF!</definedName>
    <definedName name="고급원자력비파괴시험공991">#REF!</definedName>
    <definedName name="고급원자력비파괴시험공992">#REF!</definedName>
    <definedName name="고압">#REF!</definedName>
    <definedName name="고압케이블전공">#REF!</definedName>
    <definedName name="고압케이블전공001">#REF!</definedName>
    <definedName name="고압케이블전공002">#REF!</definedName>
    <definedName name="고압케이블전공011">#REF!</definedName>
    <definedName name="고압케이블전공012">#REF!</definedName>
    <definedName name="고압케이블전공982">#REF!</definedName>
    <definedName name="고압케이블전공991">#REF!</definedName>
    <definedName name="고압케이블전공992">#REF!</definedName>
    <definedName name="고용보험료율">#REF!</definedName>
    <definedName name="고용보험율">[56]요율!$E$10</definedName>
    <definedName name="골_재_대">#REF!</definedName>
    <definedName name="공___종">#REF!</definedName>
    <definedName name="공1">#REF!</definedName>
    <definedName name="공2">#REF!</definedName>
    <definedName name="공3">#REF!</definedName>
    <definedName name="공4">#REF!</definedName>
    <definedName name="공5">#REF!</definedName>
    <definedName name="공7">#REF!</definedName>
    <definedName name="공8">#REF!</definedName>
    <definedName name="공9">#REF!</definedName>
    <definedName name="공9501">[3]Sheet3!#REF!</definedName>
    <definedName name="공간노">#N/A</definedName>
    <definedName name="공감비">#REF!</definedName>
    <definedName name="공감비수">#REF!</definedName>
    <definedName name="공감비율">#REF!</definedName>
    <definedName name="공감비평">#REF!</definedName>
    <definedName name="공공도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시설">#REF!</definedName>
    <definedName name="공급가액">#REF!</definedName>
    <definedName name="공노단">[57]직재!#REF!</definedName>
    <definedName name="공사2004">#REF!</definedName>
    <definedName name="공사개요">[3]!공사개요</definedName>
    <definedName name="공사개요1">#REF!</definedName>
    <definedName name="공사개요2">#REF!</definedName>
    <definedName name="공사개요3">#REF!</definedName>
    <definedName name="공사개요4">#REF!</definedName>
    <definedName name="공사명">#REF!</definedName>
    <definedName name="공사비">#REF!</definedName>
    <definedName name="공사비산출">#REF!</definedName>
    <definedName name="공사비증감30" hidden="1">{#N/A,#N/A,FALSE,"포장단가"}</definedName>
    <definedName name="공사비집계표">[3]!공사비집계표</definedName>
    <definedName name="공사원가">#REF!</definedName>
    <definedName name="공사원가명세서">#REF!</definedName>
    <definedName name="공사원가명세서분석표1">[58]경산!#REF!</definedName>
    <definedName name="공수1">[3]Sheet3!$I$8:$L$23</definedName>
    <definedName name="공일">#REF!</definedName>
    <definedName name="공자수">#REF!</definedName>
    <definedName name="공자평">#REF!</definedName>
    <definedName name="공정표">[3]!공정표</definedName>
    <definedName name="공종1">#REF!</definedName>
    <definedName name="공종10">#REF!</definedName>
    <definedName name="공종11">#REF!</definedName>
    <definedName name="공종12">#REF!</definedName>
    <definedName name="공종13">#REF!</definedName>
    <definedName name="공종14">#REF!</definedName>
    <definedName name="공종15">#REF!</definedName>
    <definedName name="공종16">#REF!</definedName>
    <definedName name="공종17">#REF!</definedName>
    <definedName name="공종18">#REF!</definedName>
    <definedName name="공종19">#REF!</definedName>
    <definedName name="공종2">#REF!</definedName>
    <definedName name="공종20">#REF!</definedName>
    <definedName name="공종3">#REF!</definedName>
    <definedName name="공종4">#REF!</definedName>
    <definedName name="공종5">#REF!</definedName>
    <definedName name="공종6">#REF!</definedName>
    <definedName name="공종7">#REF!</definedName>
    <definedName name="공종8">#REF!</definedName>
    <definedName name="공종9">#REF!</definedName>
    <definedName name="공종갯수">#REF!</definedName>
    <definedName name="공종별난이도계수">#REF!</definedName>
    <definedName name="공종보기">#N/A</definedName>
    <definedName name="공칠년도">#REF!</definedName>
    <definedName name="공칠년도봉림">#REF!</definedName>
    <definedName name="공칠년도분">#REF!</definedName>
    <definedName name="공칠년봉림2">#REF!</definedName>
    <definedName name="공칠봉림1">#REF!</definedName>
    <definedName name="공토공단위당">#REF!</definedName>
    <definedName name="공통">#REF!</definedName>
    <definedName name="공통비" hidden="1">[1]Sheet1!#REF!</definedName>
    <definedName name="공현2교철근집계표">#REF!</definedName>
    <definedName name="과업명">#REF!</definedName>
    <definedName name="관_급_자_재_대">#REF!</definedName>
    <definedName name="관_상접">#REF!</definedName>
    <definedName name="관_상직">#REF!</definedName>
    <definedName name="관_주접">#REF!</definedName>
    <definedName name="관_직주">#REF!</definedName>
    <definedName name="관1">#REF!</definedName>
    <definedName name="관2">#REF!</definedName>
    <definedName name="관3">#REF!</definedName>
    <definedName name="관4">#REF!</definedName>
    <definedName name="관5">#REF!</definedName>
    <definedName name="관6">#REF!</definedName>
    <definedName name="관7">#REF!</definedName>
    <definedName name="관8">#REF!</definedName>
    <definedName name="관9">#REF!</definedName>
    <definedName name="관경비금액">[59]관급자재!$K:$K</definedName>
    <definedName name="관경비단가">[59]관급자재!$J:$J</definedName>
    <definedName name="관급">#REF!,#REF!,#REF!</definedName>
    <definedName name="관급단가">#REF!</definedName>
    <definedName name="관급자재">#REF!</definedName>
    <definedName name="관급자재대">#REF!</definedName>
    <definedName name="관급자재비">#REF!</definedName>
    <definedName name="관급자재확정">#REF!</definedName>
    <definedName name="관노무비금액">[59]관급자재!$O:$O</definedName>
    <definedName name="관노무비단가">[59]관급자재!$N:$N</definedName>
    <definedName name="관로연장거리">#REF!</definedName>
    <definedName name="관로조서">#REF!</definedName>
    <definedName name="관리" hidden="1">{#N/A,#N/A,FALSE,"포장2"}</definedName>
    <definedName name="관리비수">#REF!</definedName>
    <definedName name="관리비율">#REF!</definedName>
    <definedName name="관리비평">#REF!</definedName>
    <definedName name="관목계">#REF!</definedName>
    <definedName name="관수량">[59]관급자재!$F:$F</definedName>
    <definedName name="관악IC교">[60]TOTAL_BOQ!#REF!</definedName>
    <definedName name="관재료비금액">[59]관급자재!$M:$M</definedName>
    <definedName name="관재료비단가">[59]관급자재!$L:$L</definedName>
    <definedName name="관정지반고">#REF!</definedName>
    <definedName name="광명">#REF!</definedName>
    <definedName name="광산">[61]남평내역!#REF!</definedName>
    <definedName name="광산스크린">[61]남평내역!#REF!</definedName>
    <definedName name="광케이블설치사001">#REF!</definedName>
    <definedName name="광케이블설치사002">#REF!</definedName>
    <definedName name="광케이블설치사011">#REF!</definedName>
    <definedName name="광케이블설치사012">#REF!</definedName>
    <definedName name="광케이블설치사982">#REF!</definedName>
    <definedName name="광케이블설치사991">#REF!</definedName>
    <definedName name="광케이블설치사992">#REF!</definedName>
    <definedName name="광통신설치사001">#REF!</definedName>
    <definedName name="광통신설치사002">#REF!</definedName>
    <definedName name="광통신설치사011">#REF!</definedName>
    <definedName name="광통신설치사012">#REF!</definedName>
    <definedName name="광통신설치사982">#REF!</definedName>
    <definedName name="광통신설치사991">#REF!</definedName>
    <definedName name="광통신설치사992">#REF!</definedName>
    <definedName name="교">#N/A</definedName>
    <definedName name="교_통_표_지_판_수_량_명_세">#REF!</definedName>
    <definedName name="교_통_표_지_판_수_량_집_계">#REF!</definedName>
    <definedName name="교각1">#REF!</definedName>
    <definedName name="교각2">#REF!</definedName>
    <definedName name="교대">#REF!</definedName>
    <definedName name="교대2">#REF!</definedName>
    <definedName name="교대보호블럭_설치">#REF!</definedName>
    <definedName name="교대접합공">#REF!</definedName>
    <definedName name="교동토" hidden="1">[1]Sheet1!$A$58:$A$97</definedName>
    <definedName name="교동토목공사" hidden="1">{#N/A,#N/A,FALSE,"이태원철근"}</definedName>
    <definedName name="교량배수시설공">#REF!</definedName>
    <definedName name="교면방수">#REF!</definedName>
    <definedName name="교면방수1">#REF!</definedName>
    <definedName name="교면방수2">#REF!</definedName>
    <definedName name="교명주1">#REF!</definedName>
    <definedName name="교명주2">#REF!</definedName>
    <definedName name="교명판1">#REF!</definedName>
    <definedName name="교명판2">#REF!</definedName>
    <definedName name="교명판및설명판">#REF!</definedName>
    <definedName name="교목계">#REF!</definedName>
    <definedName name="교육">#REF!</definedName>
    <definedName name="교좌" hidden="1">{#N/A,#N/A,FALSE,"포장2"}</definedName>
    <definedName name="교좌받침공">#REF!</definedName>
    <definedName name="교통">#REF!</definedName>
    <definedName name="교통표지판개소별명세">#REF!</definedName>
    <definedName name="교통표지판기초단위수량">#REF!</definedName>
    <definedName name="교통표지판수량명세">#REF!</definedName>
    <definedName name="교통표지판수량집계">#REF!</definedName>
    <definedName name="교폭">#REF!</definedName>
    <definedName name="구">#REF!</definedName>
    <definedName name="구랑착공내역">#REF!</definedName>
    <definedName name="구미제">#REF!</definedName>
    <definedName name="구분">BlankMacro1</definedName>
    <definedName name="구분1">BlankMacro1</definedName>
    <definedName name="구조물">BlankMacro1</definedName>
    <definedName name="구조물공">BlankMacro1</definedName>
    <definedName name="구조물공_집계표_제목">#REF!</definedName>
    <definedName name="구조물공집계표">#REF!</definedName>
    <definedName name="구조물별포장가감수량집계표">#REF!</definedName>
    <definedName name="구조물수량보강토포함">#REF!</definedName>
    <definedName name="구조수량집계">#REF!</definedName>
    <definedName name="구조토적1">[6]기본일위!$1:$1048576</definedName>
    <definedName name="구체콘">#REF!</definedName>
    <definedName name="국제">[62]경산!#REF!</definedName>
    <definedName name="군유1">#REF!</definedName>
    <definedName name="군유2">#REF!</definedName>
    <definedName name="군유3">#REF!</definedName>
    <definedName name="군유4">#REF!</definedName>
    <definedName name="군유5">#REF!</definedName>
    <definedName name="군유6">#REF!</definedName>
    <definedName name="군유7">#REF!</definedName>
    <definedName name="굴림체">#REF!</definedName>
    <definedName name="권리내용">#REF!</definedName>
    <definedName name="권리성명">#REF!</definedName>
    <definedName name="권리주소">#REF!</definedName>
    <definedName name="궤______도______공">#REF!</definedName>
    <definedName name="궤도공001">#REF!</definedName>
    <definedName name="궤도공002">#REF!</definedName>
    <definedName name="궤도공011">#REF!</definedName>
    <definedName name="궤도공012">#REF!</definedName>
    <definedName name="궤도공982">#REF!</definedName>
    <definedName name="궤도공991">#REF!</definedName>
    <definedName name="궤도공992">#REF!</definedName>
    <definedName name="규___격">#REF!</definedName>
    <definedName name="규격">#REF!</definedName>
    <definedName name="규격3">#REF!</definedName>
    <definedName name="규격수">#REF!</definedName>
    <definedName name="그라우팅">[53]그라우팅일위!$A$1:$N$107</definedName>
    <definedName name="그래픽">[63]견적을지!#REF!</definedName>
    <definedName name="극한모멘트">#REF!</definedName>
    <definedName name="근01">#REF!</definedName>
    <definedName name="근거1">#REF!</definedName>
    <definedName name="금광추정" hidden="1">{#N/A,#N/A,FALSE,"포장2"}</definedName>
    <definedName name="금마타리">#REF!</definedName>
    <definedName name="금변금간접노무비">#REF!</definedName>
    <definedName name="금변금고용보험료">#REF!</definedName>
    <definedName name="금변금공급가액">#REF!</definedName>
    <definedName name="금변금공사원가">#REF!</definedName>
    <definedName name="금변금기타경비">#REF!</definedName>
    <definedName name="금변금도급액">#REF!</definedName>
    <definedName name="금변금부가가치세">#REF!</definedName>
    <definedName name="금변금산재보험료">#REF!</definedName>
    <definedName name="금변금순공사원가">#REF!</definedName>
    <definedName name="금변금안전관리비">#REF!</definedName>
    <definedName name="금변금이윤">#REF!</definedName>
    <definedName name="금변금일반관리비">#REF!</definedName>
    <definedName name="금변금폐기물처리비">#REF!</definedName>
    <definedName name="금변전간접노무비">#REF!</definedName>
    <definedName name="금변전고용보험료">#REF!</definedName>
    <definedName name="금변전공급가액">#REF!</definedName>
    <definedName name="금변전공사원가">#REF!</definedName>
    <definedName name="금변전기타경비">#REF!</definedName>
    <definedName name="금변전도급액">#REF!</definedName>
    <definedName name="금변전부가가치세">#REF!</definedName>
    <definedName name="금변전산재보험료">#REF!</definedName>
    <definedName name="금변전순공사원가">#REF!</definedName>
    <definedName name="금변전안전관리비">#REF!</definedName>
    <definedName name="금변전이윤">#REF!</definedName>
    <definedName name="금변전일반관리비">#REF!</definedName>
    <definedName name="금변전폐기물처리비">#REF!</definedName>
    <definedName name="금속">#REF!</definedName>
    <definedName name="금액">#REF!</definedName>
    <definedName name="금회공사원가금회">#REF!</definedName>
    <definedName name="금회공사원가기시행">#REF!</definedName>
    <definedName name="금회공사원가전체">#REF!</definedName>
    <definedName name="금회금간접노무비">#REF!</definedName>
    <definedName name="금회금고용보험료">#REF!</definedName>
    <definedName name="금회금공사원가">#REF!</definedName>
    <definedName name="금회금기타경비">#REF!</definedName>
    <definedName name="금회금산재보험료">#REF!</definedName>
    <definedName name="금회금안전관리비">#REF!</definedName>
    <definedName name="금회금이윤">#REF!</definedName>
    <definedName name="금회금일반관리비">#REF!</definedName>
    <definedName name="금회금제이윤">#REF!</definedName>
    <definedName name="금회금폐기물처리비">#REF!</definedName>
    <definedName name="금회기공사원가">#REF!</definedName>
    <definedName name="금회장공사원가">#REF!</definedName>
    <definedName name="금회전공사원가">#REF!</definedName>
    <definedName name="기">[3]Sheet3!#REF!</definedName>
    <definedName name="기______계______공">#REF!</definedName>
    <definedName name="기______와______공">#REF!</definedName>
    <definedName name="기_2">#REF!</definedName>
    <definedName name="기_3">#REF!</definedName>
    <definedName name="기_5">#REF!</definedName>
    <definedName name="기_6">#REF!</definedName>
    <definedName name="기_9">#REF!</definedName>
    <definedName name="기_계_설_치_공">#REF!</definedName>
    <definedName name="기1997">#REF!</definedName>
    <definedName name="기96083">#REF!</definedName>
    <definedName name="기96091">#REF!</definedName>
    <definedName name="기96093">#REF!</definedName>
    <definedName name="기96101">#REF!</definedName>
    <definedName name="기96103">#REF!</definedName>
    <definedName name="기96111">#REF!</definedName>
    <definedName name="기96113">#REF!</definedName>
    <definedName name="기96121">#REF!</definedName>
    <definedName name="기96123">#REF!</definedName>
    <definedName name="기97011">#REF!</definedName>
    <definedName name="기97013">#REF!</definedName>
    <definedName name="기계">#REF!</definedName>
    <definedName name="기계3">BlankMacro1</definedName>
    <definedName name="기계4">BlankMacro1</definedName>
    <definedName name="기계경비">#REF!</definedName>
    <definedName name="기계경비1">[3]Sheet3!$1:$1048576</definedName>
    <definedName name="기계공">#REF!</definedName>
    <definedName name="기계공001">#REF!</definedName>
    <definedName name="기계공002">#REF!</definedName>
    <definedName name="기계공011">#REF!</definedName>
    <definedName name="기계공012">#REF!</definedName>
    <definedName name="기계공982">#REF!</definedName>
    <definedName name="기계공991">#REF!</definedName>
    <definedName name="기계공992">#REF!</definedName>
    <definedName name="기계공사내역서">#N/A</definedName>
    <definedName name="기계산출">#N/A</definedName>
    <definedName name="기계설치공">#REF!</definedName>
    <definedName name="기계설치공001">#REF!</definedName>
    <definedName name="기계설치공002">#REF!</definedName>
    <definedName name="기계설치공011">#REF!</definedName>
    <definedName name="기계설치공012">#REF!</definedName>
    <definedName name="기계설치공982">#REF!</definedName>
    <definedName name="기계설치공991">#REF!</definedName>
    <definedName name="기계설치공992">#REF!</definedName>
    <definedName name="기계설치해제">#REF!</definedName>
    <definedName name="기계운전사">#REF!</definedName>
    <definedName name="기계조수">#REF!</definedName>
    <definedName name="기계조장">#REF!</definedName>
    <definedName name="기계중계펌프내역">#REF!</definedName>
    <definedName name="기관명">#REF!</definedName>
    <definedName name="기기" hidden="1">#REF!</definedName>
    <definedName name="기기설치">#REF!</definedName>
    <definedName name="기기신설">[3]Sheet3!$A$1:$M$828</definedName>
    <definedName name="기기자재">#REF!</definedName>
    <definedName name="기기철거">[3]Sheet3!$A$1:$M$303</definedName>
    <definedName name="기리잉">#REF!</definedName>
    <definedName name="기본">#REF!</definedName>
    <definedName name="기본조사율">#REF!</definedName>
    <definedName name="기상">#REF!</definedName>
    <definedName name="기성품">BlankMacro1</definedName>
    <definedName name="기술" hidden="1">{#N/A,#N/A,FALSE,"부대1"}</definedName>
    <definedName name="기오개수">#REF!</definedName>
    <definedName name="기존구조물철거량_개소별_집계">#REF!</definedName>
    <definedName name="기준">#REF!</definedName>
    <definedName name="기준일">[3]Sheet3!#REF!</definedName>
    <definedName name="기초단가">#REF!</definedName>
    <definedName name="기초단가1">#REF!</definedName>
    <definedName name="기초데이타">#REF!</definedName>
    <definedName name="기초액">[56]요율!$F$16</definedName>
    <definedName name="기초콘">#REF!</definedName>
    <definedName name="기층다짐2">#REF!</definedName>
    <definedName name="기층다짐3">#REF!</definedName>
    <definedName name="기타">#REF!</definedName>
    <definedName name="기타경비" hidden="1">{#N/A,#N/A,TRUE,"토적및재료집계";#N/A,#N/A,TRUE,"토적및재료집계";#N/A,#N/A,TRUE,"단위량"}</definedName>
    <definedName name="기타경비율">#REF!</definedName>
    <definedName name="기타비목">#REF!</definedName>
    <definedName name="긴츄">#REF!</definedName>
    <definedName name="김민희">#REF!</definedName>
    <definedName name="김장연">'[36]1. 화성시 도리도2해역 이중돔형 어초 제작.xlsx'!BlankMacro1</definedName>
    <definedName name="깬잡석" hidden="1">{#N/A,#N/A,FALSE,"포장단가"}</definedName>
    <definedName name="꽃창포">#REF!</definedName>
    <definedName name="꽃향유">#REF!</definedName>
    <definedName name="ㄳㄱ" hidden="1">{"'용역비'!$A$4:$C$8"}</definedName>
    <definedName name="ㄳㄳㄳㄳ" hidden="1">{"'용역비'!$A$4:$C$8"}</definedName>
    <definedName name="ㄴ">#REF!</definedName>
    <definedName name="ㄴ.">#REF!</definedName>
    <definedName name="ㄴ1">#REF!</definedName>
    <definedName name="ㄴ2">#REF!</definedName>
    <definedName name="ㄴ3">#REF!</definedName>
    <definedName name="ㄴ4">#REF!</definedName>
    <definedName name="ㄴ5">#REF!</definedName>
    <definedName name="ㄴ6">#REF!</definedName>
    <definedName name="ㄴㄱ6ㅏㅑ">'[10]제-노임'!#REF!</definedName>
    <definedName name="ㄴㄱㄹ" hidden="1">#REF!</definedName>
    <definedName name="ㄴㄱ설">#REF!</definedName>
    <definedName name="ㄴ거ㅜ">#REF!</definedName>
    <definedName name="ㄴㄴ" hidden="1">{"'용역비'!$A$4:$C$8"}</definedName>
    <definedName name="ㄴㄴㄴ" hidden="1">'[64]#REF'!#REF!</definedName>
    <definedName name="ㄴㄴㄴㄴ" hidden="1">#REF!</definedName>
    <definedName name="ㄴㄴㄴㄴㄴ" hidden="1">'[64]#REF'!$A$3:$H$292</definedName>
    <definedName name="ㄴㄴㄴㄴㄴㄴㄴ">#REF!</definedName>
    <definedName name="ㄴㄶㅁㅎ">'[36]1. 화성시 도리도2해역 이중돔형 어초 제작.xlsx'!ㄴㄶㅁㅎ</definedName>
    <definedName name="ㄴㄹ" hidden="1">#REF!</definedName>
    <definedName name="ㄴㄹㄹ">#REF!</definedName>
    <definedName name="ㄴㄹㅇㄹ">#REF!</definedName>
    <definedName name="ㄴㅀ" hidden="1">#REF!</definedName>
    <definedName name="ㄴㅁ" hidden="1">#REF!</definedName>
    <definedName name="ㄴㅁㅁㄴㅁㄴㅁ">#REF!</definedName>
    <definedName name="ㄴㅁㅇㅁㄴ" hidden="1">#REF!</definedName>
    <definedName name="ㄴㅇ" hidden="1">{"'용역비'!$A$4:$C$8"}</definedName>
    <definedName name="ㄴㅇㄴㅇㅁ">#REF!</definedName>
    <definedName name="ㄴㅇㄹ" hidden="1">{"'용역비'!$A$4:$C$8"}</definedName>
    <definedName name="ㄴㅇㄹㄴㅇㄹ">#REF!</definedName>
    <definedName name="ㄴㅇㄹㄴㅇㄹㄴㄹ">#REF!</definedName>
    <definedName name="ㄴㅇㄹㅇㄴㄹㅇㄴㄹ" hidden="1">{"'용역비'!$A$4:$C$8"}</definedName>
    <definedName name="ㄴㅇㄹㅇㄹ" hidden="1">{"'용역비'!$A$4:$C$8"}</definedName>
    <definedName name="ㄴㅇㄻㄴㅇㄹ" hidden="1">{"'용역비'!$A$4:$C$8"}</definedName>
    <definedName name="ㄴㅇㅀ">#N/A</definedName>
    <definedName name="ㄴㅇㅁㄹㄴㅁㅇㄹ" hidden="1">{"'용역비'!$A$4:$C$8"}</definedName>
    <definedName name="ㄴㅇㅎㄴㅇ" hidden="1">#REF!</definedName>
    <definedName name="ㄴ이라ㅓ">#REF!</definedName>
    <definedName name="나">#REF!</definedName>
    <definedName name="나.">#REF!</definedName>
    <definedName name="나느나나나">#REF!</definedName>
    <definedName name="나라">#REF!</definedName>
    <definedName name="나무">#REF!</definedName>
    <definedName name="나사식_이음">#REF!</definedName>
    <definedName name="나ㅏㅓㄹ"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나ㅑㅁㄴ">'[65]N賃率-職'!#REF!</definedName>
    <definedName name="낙_석_방_지_망__개_소_별_명_세">#REF!</definedName>
    <definedName name="낙_석_방_지_책__개_소_별_명_세">#REF!</definedName>
    <definedName name="낙_석_방_지_책__수_량_집_계">#REF!</definedName>
    <definedName name="낙교개수">#REF!</definedName>
    <definedName name="낙석방지">#REF!</definedName>
    <definedName name="낙석방지망개소별명세">#REF!</definedName>
    <definedName name="낙석방지책">#REF!</definedName>
    <definedName name="낙석방지책개소별명세">#REF!</definedName>
    <definedName name="낙석방지책기초">#REF!</definedName>
    <definedName name="낙석방지책단위수량">#REF!</definedName>
    <definedName name="낙석방지책수량">#REF!</definedName>
    <definedName name="낙석방지책수량집계">#REF!</definedName>
    <definedName name="낙찰가">#N/A</definedName>
    <definedName name="낙하물방지공">#REF!</definedName>
    <definedName name="난_경">#REF!</definedName>
    <definedName name="난_수">#REF!</definedName>
    <definedName name="난간">#REF!</definedName>
    <definedName name="남남" hidden="1">#REF!</definedName>
    <definedName name="남산1호">#REF!</definedName>
    <definedName name="남산2호">#REF!</definedName>
    <definedName name="남윤" hidden="1">{"'용역비'!$A$4:$C$8"}</definedName>
    <definedName name="남정교1">#REF!</definedName>
    <definedName name="남평수문">[66]내역!#REF!</definedName>
    <definedName name="내______장______공">#REF!</definedName>
    <definedName name="내___선___전___공">#REF!</definedName>
    <definedName name="내공H">#REF!</definedName>
    <definedName name="내공V">#REF!</definedName>
    <definedName name="내공넓이">#REF!</definedName>
    <definedName name="내공높이">#REF!</definedName>
    <definedName name="내벽">#REF!</definedName>
    <definedName name="내선전공">#REF!</definedName>
    <definedName name="내선전공001">#REF!</definedName>
    <definedName name="내선전공002">#REF!</definedName>
    <definedName name="내선전공011">#REF!</definedName>
    <definedName name="내선전공012">#REF!</definedName>
    <definedName name="내선전공982">#REF!</definedName>
    <definedName name="내선전공991">#REF!</definedName>
    <definedName name="내선전공992">#REF!</definedName>
    <definedName name="내역">#REF!</definedName>
    <definedName name="내역00년">[3]Sheet3!#REF!</definedName>
    <definedName name="내역서">#REF!</definedName>
    <definedName name="내역서1">[3]Sheet3!$B$2:$N$157</definedName>
    <definedName name="내역서을지">#REF!</definedName>
    <definedName name="내역작업">[6]패널!#REF!</definedName>
    <definedName name="내엯1">#N/A</definedName>
    <definedName name="내용">#REF!</definedName>
    <definedName name="내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내장공001">#REF!</definedName>
    <definedName name="내장공002">#REF!</definedName>
    <definedName name="내장공011">#REF!</definedName>
    <definedName name="내장공012">#REF!</definedName>
    <definedName name="내장공982">#REF!</definedName>
    <definedName name="내장공991">#REF!</definedName>
    <definedName name="내장공992">#REF!</definedName>
    <definedName name="내진">#REF!</definedName>
    <definedName name="너">#REF!</definedName>
    <definedName name="노">#REF!</definedName>
    <definedName name="노_면_표_시_개_소_별_명_세">#REF!</definedName>
    <definedName name="노9502">[3]Sheet3!#REF!</definedName>
    <definedName name="노경">#REF!</definedName>
    <definedName name="노곡1호">#REF!</definedName>
    <definedName name="노곡2호">#REF!</definedName>
    <definedName name="노곡3호">#REF!</definedName>
    <definedName name="노곡4호">#REF!</definedName>
    <definedName name="노단가">#REF!</definedName>
    <definedName name="노면고르기">#REF!</definedName>
    <definedName name="노면표시개소별명세">#REF!</definedName>
    <definedName name="노무">#REF!</definedName>
    <definedName name="노무공량">#REF!</definedName>
    <definedName name="노무비">#REF!</definedName>
    <definedName name="勞務費">#REF!</definedName>
    <definedName name="노무비1">#REF!</definedName>
    <definedName name="노무비10">#REF!</definedName>
    <definedName name="노무비11">#REF!</definedName>
    <definedName name="노무비12">#REF!</definedName>
    <definedName name="노무비13">#REF!</definedName>
    <definedName name="노무비2">#REF!</definedName>
    <definedName name="노무비3">#REF!</definedName>
    <definedName name="노무비4">#REF!</definedName>
    <definedName name="노무비5">#REF!</definedName>
    <definedName name="노무비6">#REF!</definedName>
    <definedName name="노무비7">#REF!</definedName>
    <definedName name="노무비8">#REF!</definedName>
    <definedName name="노무비9">#REF!</definedName>
    <definedName name="노무비금액">#REF!</definedName>
    <definedName name="노무비금액2">#REF!</definedName>
    <definedName name="노무비단가">#REF!</definedName>
    <definedName name="노무비단가2">#REF!</definedName>
    <definedName name="노무비합">#REF!</definedName>
    <definedName name="노반준비">#REF!</definedName>
    <definedName name="노산3교집계표">#REF!</definedName>
    <definedName name="노상준비공__절토부____M당">#REF!</definedName>
    <definedName name="노상준비다짐1">#REF!</definedName>
    <definedName name="노상준비다짐2">#REF!</definedName>
    <definedName name="노원문화"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임">BlankMacro1</definedName>
    <definedName name="노임1">BlankMacro1</definedName>
    <definedName name="노임단가">[3]Sheet3!$A$1:$D$152</definedName>
    <definedName name="노임단가1">[3]Sheet3!$A$1:$D$152</definedName>
    <definedName name="노즐공001">#REF!</definedName>
    <definedName name="노즐공002">#REF!</definedName>
    <definedName name="노즐공011">#REF!</definedName>
    <definedName name="노즐공012">#REF!</definedName>
    <definedName name="노즐공982">#REF!</definedName>
    <definedName name="노즐공991">#REF!</definedName>
    <definedName name="노즐공992">#REF!</definedName>
    <definedName name="노지">[67]경산!#REF!</definedName>
    <definedName name="노출직부">#REF!</definedName>
    <definedName name="노ㅗ">#REF!</definedName>
    <definedName name="농원1호">#REF!</definedName>
    <definedName name="농원2호">#REF!</definedName>
    <definedName name="놓노ㅗㄴㄴㄴㄴㄴㄴㄴㄴ">#REF!</definedName>
    <definedName name="뇨ㅏㅅ">#N/A</definedName>
    <definedName name="뇨ㅕ">#REF!</definedName>
    <definedName name="눈주목">#REF!</definedName>
    <definedName name="느티나무">#REF!</definedName>
    <definedName name="늘이기">#REF!</definedName>
    <definedName name="ㄵㄹ">#REF!</definedName>
    <definedName name="ㄶㅎㄴ">#REF!</definedName>
    <definedName name="ㄷ" hidden="1">{#N/A,#N/A,FALSE,"이태원철근"}</definedName>
    <definedName name="ㄷ1">#REF!</definedName>
    <definedName name="ㄷ100x50x5x7.5t_단중">#REF!</definedName>
    <definedName name="ㄷ125x65x6x8t_단중">#REF!</definedName>
    <definedName name="ㄷ2">#REF!</definedName>
    <definedName name="ㄷ3">#REF!</definedName>
    <definedName name="ㄷ4">#REF!</definedName>
    <definedName name="ㄷ6ㅓ" hidden="1">{"'용역비'!$A$4:$C$8"}</definedName>
    <definedName name="ㄷ75x40x5x7t_단중">#REF!</definedName>
    <definedName name="ㄷㄱㄷㄱㄷㄱ" hidden="1">{"'용역비'!$A$4:$C$8"}</definedName>
    <definedName name="ㄷㄷ" hidden="1">{"'용역비'!$A$4:$C$8"}</definedName>
    <definedName name="ㄷㄷㄱㄱ" hidden="1">{"'용역비'!$A$4:$C$8"}</definedName>
    <definedName name="ㄷㄷㄷ">#REF!</definedName>
    <definedName name="ㄷ숃ㄱ" hidden="1">#REF!</definedName>
    <definedName name="ㄷㅈㅂㄹㄴㅀㅀㄴ">#REF!</definedName>
    <definedName name="ㄷㅍㅂ" hidden="1">{"'용역비'!$A$4:$C$8"}</definedName>
    <definedName name="다">#REF!</definedName>
    <definedName name="다.">#REF!</definedName>
    <definedName name="다단주입량">#REF!</definedName>
    <definedName name="다목">#REF!</definedName>
    <definedName name="다우웰바설치공">#REF!</definedName>
    <definedName name="다짐1">#REF!</definedName>
    <definedName name="다짐되메우기">#REF!</definedName>
    <definedName name="닥트공001">#REF!</definedName>
    <definedName name="닥트공002">#REF!</definedName>
    <definedName name="닥트공011">#REF!</definedName>
    <definedName name="닥트공012">#REF!</definedName>
    <definedName name="닥트공982">#REF!</definedName>
    <definedName name="닥트공991">#REF!</definedName>
    <definedName name="닥트공992">#REF!</definedName>
    <definedName name="단_가">#REF!</definedName>
    <definedName name="단_가2">#REF!</definedName>
    <definedName name="단_가3">#REF!</definedName>
    <definedName name="단_가4">#REF!</definedName>
    <definedName name="단_가5">#REF!</definedName>
    <definedName name="단_가6">#REF!</definedName>
    <definedName name="단1">#REF!</definedName>
    <definedName name="단11">#REF!</definedName>
    <definedName name="단113">#REF!</definedName>
    <definedName name="단12">#REF!</definedName>
    <definedName name="단2">#REF!</definedName>
    <definedName name="단21">#REF!</definedName>
    <definedName name="단22">#REF!</definedName>
    <definedName name="단23">#REF!</definedName>
    <definedName name="단3">#REF!</definedName>
    <definedName name="단31">#REF!</definedName>
    <definedName name="단32">#REF!</definedName>
    <definedName name="단33">#REF!</definedName>
    <definedName name="단4">#REF!</definedName>
    <definedName name="단41">#REF!</definedName>
    <definedName name="단42">#REF!</definedName>
    <definedName name="단43">#REF!</definedName>
    <definedName name="단5">#REF!</definedName>
    <definedName name="단51">#REF!</definedName>
    <definedName name="단52">#REF!</definedName>
    <definedName name="단53">#REF!</definedName>
    <definedName name="단6">#REF!</definedName>
    <definedName name="단7">#REF!</definedName>
    <definedName name="단8">#REF!</definedName>
    <definedName name="단9">#REF!</definedName>
    <definedName name="단92">#REF!</definedName>
    <definedName name="단가">#REF!</definedName>
    <definedName name="단가1">[68]재료비!$B$2:$I$520</definedName>
    <definedName name="단가대비">#REF!</definedName>
    <definedName name="단가비교표">#REF!,#REF!</definedName>
    <definedName name="단가비교표1">#REF!,#REF!</definedName>
    <definedName name="단가산2">[59]관급자재!$K:$K</definedName>
    <definedName name="단가산출">#REF!</definedName>
    <definedName name="단가산출서2" hidden="1">{#N/A,#N/A,FALSE,"포장단가"}</definedName>
    <definedName name="단가산출참고">#REF!</definedName>
    <definedName name="단가일람">'[69]소포내역 (2)'!$A$3:$K$112</definedName>
    <definedName name="단가적용표">#REF!</definedName>
    <definedName name="단가조사">[70]단가조사!$A$1:$G$379</definedName>
    <definedName name="단가조사자료"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단가조사표">#REF!</definedName>
    <definedName name="단가참조">#REF!</definedName>
    <definedName name="단가총액">#REF!</definedName>
    <definedName name="단가표">#REF!</definedName>
    <definedName name="단가표지">#REF!</definedName>
    <definedName name="단가호표">#REF!</definedName>
    <definedName name="단같">#N/A</definedName>
    <definedName name="단같1">#N/A</definedName>
    <definedName name="단같2">#N/A</definedName>
    <definedName name="단같3">#N/A</definedName>
    <definedName name="단같4">#N/A</definedName>
    <definedName name="단빔플랜지">#REF!</definedName>
    <definedName name="단산">[71]단가산출목록표!$A$4:$I$155</definedName>
    <definedName name="단위공량10">'[72]일위대가(4층원격)'!#REF!</definedName>
    <definedName name="단위공량11">'[72]일위대가(4층원격)'!#REF!</definedName>
    <definedName name="단위공량12">'[72]일위대가(4층원격)'!#REF!</definedName>
    <definedName name="단위공량13">'[72]일위대가(4층원격)'!#REF!</definedName>
    <definedName name="단위공량14">'[72]일위대가(4층원격)'!#REF!</definedName>
    <definedName name="단위공량15">'[72]일위대가(4층원격)'!#REF!</definedName>
    <definedName name="단위공량16">'[72]일위대가(4층원격)'!#REF!</definedName>
    <definedName name="단위공량17">'[72]일위대가(4층원격)'!#REF!</definedName>
    <definedName name="단위공량2">[73]일위대가!#REF!</definedName>
    <definedName name="단위공량3">[73]일위대가!#REF!</definedName>
    <definedName name="단위공량4">'[72]일위대가(4층원격)'!#REF!</definedName>
    <definedName name="단위공량5">'[72]일위대가(4층원격)'!#REF!</definedName>
    <definedName name="단위공량6">'[72]일위대가(4층원격)'!#REF!</definedName>
    <definedName name="단위공량7">'[72]일위대가(4층원격)'!#REF!</definedName>
    <definedName name="단위공량8">'[72]일위대가(4층원격)'!#REF!</definedName>
    <definedName name="단위공량9">#REF!</definedName>
    <definedName name="단위중량">#REF!</definedName>
    <definedName name="단인상" hidden="1">[74]수지예산!$O$59:$O$59</definedName>
    <definedName name="단차">#REF!</definedName>
    <definedName name="단횡배단">#REF!</definedName>
    <definedName name="달래강돌">13326</definedName>
    <definedName name="답구간_표토제거__도쟈_19_Ton__㎡_당">#REF!</definedName>
    <definedName name="답외구간_표토제거__도쟈_19_Ton__㎡_당">#REF!</definedName>
    <definedName name="당">[3]Sheet3!#REF!</definedName>
    <definedName name="당경">#REF!</definedName>
    <definedName name="당계">#REF!</definedName>
    <definedName name="당노">#REF!</definedName>
    <definedName name="당단">#REF!</definedName>
    <definedName name="당수">#REF!</definedName>
    <definedName name="당재">#REF!</definedName>
    <definedName name="당초변경">#REF!</definedName>
    <definedName name="대" hidden="1">#REF!</definedName>
    <definedName name="대______장______공">#REF!</definedName>
    <definedName name="대가">#REF!,#REF!</definedName>
    <definedName name="대각교철근집계표">#REF!</definedName>
    <definedName name="대계">#REF!</definedName>
    <definedName name="대구공항"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기영역">#REF!</definedName>
    <definedName name="대기질">#REF!</definedName>
    <definedName name="대기질측정">#REF!</definedName>
    <definedName name="대나무">#REF!</definedName>
    <definedName name="대상" hidden="1">{"'용역비'!$A$4:$C$8"}</definedName>
    <definedName name="대송교">#REF!</definedName>
    <definedName name="대안설정">#REF!</definedName>
    <definedName name="대운반비" hidden="1">#REF!</definedName>
    <definedName name="댈타5">#REF!</definedName>
    <definedName name="더하기">'[36]1. 화성시 도리도2해역 이중돔형 어초 제작.xlsx'!더하기</definedName>
    <definedName name="덕" hidden="1">{#N/A,#N/A,FALSE,"포장2"}</definedName>
    <definedName name="덕______토______공">#REF!</definedName>
    <definedName name="덕_트_공">#REF!</definedName>
    <definedName name="덕산1호">#REF!</definedName>
    <definedName name="덕산2호">#REF!</definedName>
    <definedName name="덕산3호">#REF!</definedName>
    <definedName name="덕산4호">#REF!</definedName>
    <definedName name="덕전1호">#REF!</definedName>
    <definedName name="덕전2호">#REF!</definedName>
    <definedName name="덕전3호">#REF!</definedName>
    <definedName name="덕지1호">#REF!</definedName>
    <definedName name="덕진" hidden="1">{#N/A,#N/A,FALSE,"포장2"}</definedName>
    <definedName name="덕천1호">#REF!</definedName>
    <definedName name="덕천2호">#REF!</definedName>
    <definedName name="덕천3호">#REF!</definedName>
    <definedName name="덕천4호">#REF!</definedName>
    <definedName name="덕호" hidden="1">{#N/A,#N/A,FALSE,"포장2"}</definedName>
    <definedName name="데_리_네_이_터_개_소_별_명_세">#REF!</definedName>
    <definedName name="데리네이터개소별명세">#REF!</definedName>
    <definedName name="데이타">#REF!</definedName>
    <definedName name="데이터">#REF!</definedName>
    <definedName name="데크휘니샤면고르기">#REF!</definedName>
    <definedName name="도">#REF!</definedName>
    <definedName name="도______배______공">#REF!</definedName>
    <definedName name="도______장______공">#REF!</definedName>
    <definedName name="도_____목______수">#REF!</definedName>
    <definedName name="도_수_로_수_량_집_계">#REF!</definedName>
    <definedName name="도_장_공">#REF!</definedName>
    <definedName name="도급공사">#REF!</definedName>
    <definedName name="도급단가">#REF!</definedName>
    <definedName name="도급예산액">#REF!</definedName>
    <definedName name="도급예상액">#REF!</definedName>
    <definedName name="도배공001">#REF!</definedName>
    <definedName name="도배공002">#REF!</definedName>
    <definedName name="도배공011">#REF!</definedName>
    <definedName name="도배공012">#REF!</definedName>
    <definedName name="도배공982">#REF!</definedName>
    <definedName name="도배공991">#REF!</definedName>
    <definedName name="도배공992">#REF!</definedName>
    <definedName name="도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도수로수량집계">#REF!</definedName>
    <definedName name="도장2">[75]Sheet3!#REF!</definedName>
    <definedName name="도장공">#REF!</definedName>
    <definedName name="도장공001">#REF!</definedName>
    <definedName name="도장공002">#REF!</definedName>
    <definedName name="도장공011">#REF!</definedName>
    <definedName name="도장공012">#REF!</definedName>
    <definedName name="도장공982">#REF!</definedName>
    <definedName name="도장공991">#REF!</definedName>
    <definedName name="도장공992">#REF!</definedName>
    <definedName name="도장수량2">[75]Sheet3!#REF!</definedName>
    <definedName name="도편수001">#REF!</definedName>
    <definedName name="도편수002">#REF!</definedName>
    <definedName name="도편수011">#REF!</definedName>
    <definedName name="도편수012">#REF!</definedName>
    <definedName name="도편수982">#REF!</definedName>
    <definedName name="도편수991">#REF!</definedName>
    <definedName name="도편수992">#REF!</definedName>
    <definedName name="돋움체">#REF!</definedName>
    <definedName name="돌">#REF!</definedName>
    <definedName name="돌_망_태_개_소_별_명_세">#REF!</definedName>
    <definedName name="돌_망_태_수_량_집_계">#REF!</definedName>
    <definedName name="돌단풍">#REF!</definedName>
    <definedName name="돌망태">#REF!</definedName>
    <definedName name="돌망태개소별명세">#REF!</definedName>
    <definedName name="돌망태수량집계">#REF!</definedName>
    <definedName name="돌멍">#REF!</definedName>
    <definedName name="돌붙임">#REF!</definedName>
    <definedName name="돌붙임_개소별명세">#REF!</definedName>
    <definedName name="돌붙임_수량집계">#REF!</definedName>
    <definedName name="돌붙임개소별명세">#REF!</definedName>
    <definedName name="돌붙임단위수량">#REF!</definedName>
    <definedName name="돌붙임수량집계">#REF!</definedName>
    <definedName name="돌아가기">[3]!돌아가기</definedName>
    <definedName name="동_발_공__터_널">#REF!</definedName>
    <definedName name="동바리">#REF!</definedName>
    <definedName name="동바리공">#REF!</definedName>
    <definedName name="동발공_터널001">#REF!</definedName>
    <definedName name="동발공_터널002">#REF!</definedName>
    <definedName name="동발공_터널011">#REF!</definedName>
    <definedName name="동발공_터널012">#REF!</definedName>
    <definedName name="동발공_터널982">#REF!</definedName>
    <definedName name="동발공_터널991">#REF!</definedName>
    <definedName name="동발공_터널992">#REF!</definedName>
    <definedName name="동별내역">#REF!</definedName>
    <definedName name="동별설계">#REF!</definedName>
    <definedName name="동식물상">#REF!</definedName>
    <definedName name="동원">[3]Sheet3!$A$4:$AY$97</definedName>
    <definedName name="동원1">[3]Sheet3!$B$2:$AX$93</definedName>
    <definedName name="되메우기">#REF!</definedName>
    <definedName name="두기1">#REF!</definedName>
    <definedName name="두기1호">#REF!</definedName>
    <definedName name="두기2">#REF!</definedName>
    <definedName name="두기2호">#REF!</definedName>
    <definedName name="두기3">#REF!</definedName>
    <definedName name="두기3호">#REF!</definedName>
    <definedName name="두부1">#REF!</definedName>
    <definedName name="두부2">#REF!</definedName>
    <definedName name="드잡이공001">#REF!</definedName>
    <definedName name="드잡이공002">#REF!</definedName>
    <definedName name="드잡이공011">#REF!</definedName>
    <definedName name="드잡이공012">#REF!</definedName>
    <definedName name="드잡이공982">#REF!</definedName>
    <definedName name="드잡이공991">#REF!</definedName>
    <definedName name="드잡이공992">#REF!</definedName>
    <definedName name="등가거리">#REF!</definedName>
    <definedName name="등가거리1">#REF!</definedName>
    <definedName name="등가거리종">#REF!</definedName>
    <definedName name="등락폭산정표" hidden="1">{#N/A,#N/A,FALSE,"포장단가"}</definedName>
    <definedName name="등록">'[36]1. 화성시 도리도2해역 이중돔형 어초 제작.xlsx'!BlankMacro1</definedName>
    <definedName name="등용구분">'[36]1. 화성시 도리도2해역 이중돔형 어초 제작.xlsx'!등용구분</definedName>
    <definedName name="등주높이">'[36]1. 화성시 도리도2해역 이중돔형 어초 제작.xlsx'!등주높이</definedName>
    <definedName name="ㄸㄱ구믇261368274">#REF!</definedName>
    <definedName name="ㄸㄱ구믇905729829">#REF!</definedName>
    <definedName name="딱부리">#REF!</definedName>
    <definedName name="ㄹ" hidden="1">{#N/A,#N/A,FALSE,"이태원철근"}</definedName>
    <definedName name="ㄹ1">#REF!</definedName>
    <definedName name="ㄹ120">[3]Sheet3!#REF!</definedName>
    <definedName name="ㄹ13">#REF!</definedName>
    <definedName name="ㄹ2">#REF!</definedName>
    <definedName name="ㄹ3">#REF!</definedName>
    <definedName name="ㄹ4">#REF!</definedName>
    <definedName name="ㄹ62">#REF!</definedName>
    <definedName name="ㄹㄴㄹㄹ" hidden="1">{"'용역비'!$A$4:$C$8"}</definedName>
    <definedName name="ㄹ노노노">#REF!</definedName>
    <definedName name="ㄹㄹ" hidden="1">{"'용역비'!$A$4:$C$8"}</definedName>
    <definedName name="ㄹㄹㄹ" hidden="1">#REF!</definedName>
    <definedName name="ㄹㄹㄹㄹㄹ" hidden="1">{#N/A,#N/A,FALSE,"조골재"}</definedName>
    <definedName name="ㄹㄹㅇㄴㄴ"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ㄹㅇㄱㄹ">#REF!</definedName>
    <definedName name="ㄹㅇㄴ"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ㄹㅇㄶ" hidden="1">#REF!</definedName>
    <definedName name="ㄹㅇㄶ옿" hidden="1">'[76]N賃率-職'!$I$5:$I$30</definedName>
    <definedName name="ㄹㅇㄹㅇ" hidden="1">#REF!</definedName>
    <definedName name="ㄹㅇㅀㅎ노">#REF!</definedName>
    <definedName name="ㄹㅇㅅㄱㄷ">#REF!</definedName>
    <definedName name="ㄹㅇ소">'[10]설직재-1'!#REF!</definedName>
    <definedName name="ㄹ호" hidden="1">#REF!</definedName>
    <definedName name="ㄹ호허오허">#REF!</definedName>
    <definedName name="라"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라ㅓㅇ"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람마다짐">#REF!</definedName>
    <definedName name="램프A">[60]TOTAL_BOQ!#REF!</definedName>
    <definedName name="램프B">[60]TOTAL_BOQ!#REF!</definedName>
    <definedName name="램프D">[60]TOTAL_BOQ!#REF!</definedName>
    <definedName name="램픙">[60]TOTAL_BOQ!#REF!</definedName>
    <definedName name="러ㅗㄴ머ㅏㄹ">#REF!</definedName>
    <definedName name="레_무근1">#REF!</definedName>
    <definedName name="레미콘">33172</definedName>
    <definedName name="레미콘소운반_경운기__㎥당">#REF!</definedName>
    <definedName name="로ㅗㄴ허ㅓㅓㅓㅓㅗㅗㅘ라">#REF!</definedName>
    <definedName name="료" hidden="1">{"'용역비'!$A$4:$C$8"}</definedName>
    <definedName name="루______핑______공">#REF!</definedName>
    <definedName name="루베">#REF!</definedName>
    <definedName name="류인숙1">[77]!han_code</definedName>
    <definedName name="리______벳______공">#REF!</definedName>
    <definedName name="ㄻㅇㅎㅁㅎㅎㅎㅎ">#REF!</definedName>
    <definedName name="ㅀ" hidden="1">[1]Sheet1!#REF!</definedName>
    <definedName name="ㅀㅎㅎㅎㅎ">#REF!</definedName>
    <definedName name="ㅁ" hidden="1">{0}</definedName>
    <definedName name="ㅁ01">#REF!</definedName>
    <definedName name="ㅁ1">#REF!</definedName>
    <definedName name="ㅁ100">#REF!</definedName>
    <definedName name="ㅁ1000">#REF!</definedName>
    <definedName name="ㅁ101">[3]Sheet3!#REF!</definedName>
    <definedName name="ㅁ1144">#REF!</definedName>
    <definedName name="ㅁ127">#REF!</definedName>
    <definedName name="ㅁ1382">#REF!</definedName>
    <definedName name="ㅁ165">#REF!</definedName>
    <definedName name="ㅁ1700">#REF!</definedName>
    <definedName name="ㅁ1800">#REF!</definedName>
    <definedName name="ㅁ1882">#REF!</definedName>
    <definedName name="ㅁ2">[58]경산!#REF!</definedName>
    <definedName name="ㅁ2004">[3]Sheet3!#REF!</definedName>
    <definedName name="ㅁ201">[3]Sheet3!#REF!</definedName>
    <definedName name="ㅁ219">#REF!</definedName>
    <definedName name="ㅁ2200">#REF!</definedName>
    <definedName name="ㅁ222">#REF!</definedName>
    <definedName name="ㅁ2400">#REF!</definedName>
    <definedName name="ㅁ25">[78]적용건축!$A$558</definedName>
    <definedName name="ㅁ250">#REF!</definedName>
    <definedName name="ㅁ270">#REF!</definedName>
    <definedName name="ㅁ30">[78]적용건축!$A$554</definedName>
    <definedName name="ㅁ309">#REF!</definedName>
    <definedName name="ㅁ331">#REF!</definedName>
    <definedName name="ㅁ384K5">[3]Sheet3!#REF!</definedName>
    <definedName name="ㅁ545">[3]Sheet3!$A$37</definedName>
    <definedName name="ㅁ60">[79]직노!#REF!</definedName>
    <definedName name="ㅁ636">#REF!</definedName>
    <definedName name="ㅁ8529">'[80]일위대가(가설)'!#REF!</definedName>
    <definedName name="ㅁ940">#REF!</definedName>
    <definedName name="ㅁㄱ235">#REF!</definedName>
    <definedName name="ㅁㄱ31">#REF!</definedName>
    <definedName name="ㅁㄴ" hidden="1">{#N/A,#N/A,FALSE,"2~8번"}</definedName>
    <definedName name="ㅁㄴㄴ">#REF!</definedName>
    <definedName name="ㅁㄴㄷㄷ">#REF!</definedName>
    <definedName name="ㅁㄴㅁㄴㅁ">#REF!</definedName>
    <definedName name="ㅁㄴㅁㅇ" hidden="1">[1]Sheet1!#REF!</definedName>
    <definedName name="ㅁㄴㅇ" hidden="1">{#N/A,#N/A,FALSE,"운반시간"}</definedName>
    <definedName name="ㅁㄴㅇㄹ">#REF!</definedName>
    <definedName name="ㅁㄴㅇㄻㄴㅇㄹㄴㅁㅎㄴㅇㅎ" hidden="1">{"'용역비'!$A$4:$C$8"}</definedName>
    <definedName name="ㅁㄴㅇㄻㅁ">#REF!</definedName>
    <definedName name="ㅁㄴㅇㅁ" hidden="1">{"'용역비'!$A$4:$C$8"}</definedName>
    <definedName name="ㅁㄴㅇㅁㄴㅇ">#REF!</definedName>
    <definedName name="ㅁㄴㅇㅁㄴㅇㅁㄴㅇ" hidden="1">{"'용역비'!$A$4:$C$8"}</definedName>
    <definedName name="ㅁㄴㅇㅇㄴ">#REF!</definedName>
    <definedName name="ㅁㄶ">[6]직노!#REF!</definedName>
    <definedName name="ㅁㄹㄴㄹ" hidden="1">{#N/A,#N/A,FALSE,"이태원철근"}</definedName>
    <definedName name="ㅁㄹ홍ㄴ">#REF!</definedName>
    <definedName name="ㅁㄻㄹ">BlankMacro1</definedName>
    <definedName name="ㅁㅁ">#REF!</definedName>
    <definedName name="ㅁㅁ185">#REF!</definedName>
    <definedName name="ㅁㅁㅁ" hidden="1">#REF!</definedName>
    <definedName name="ㅁㅁㅁㅁㅁ" hidden="1">{"'용역비'!$A$4:$C$8"}</definedName>
    <definedName name="ㅁㅁㅁㅁㅁㅁ" hidden="1">#REF!</definedName>
    <definedName name="ㅁㅁㅁㅁㅁㅁㅁㅁ">#REF!</definedName>
    <definedName name="ㅁㅁㅁㅁㅁㅁㅁㅁㅁㅁㅁㅁㅁㅁ" hidden="1">{"'용역비'!$A$4:$C$8"}</definedName>
    <definedName name="ㅁㅂ">#REF!</definedName>
    <definedName name="ㅁㅅ"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ㅁㅅㅅㅁㄱㅈ"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ㅇ">#REF!</definedName>
    <definedName name="ㅁㅇㄴ">#REF!</definedName>
    <definedName name="ㅁㅇㄻㅇ" hidden="1">{#N/A,#N/A,FALSE,"현장 NCR 분석";#N/A,#N/A,FALSE,"현장품질감사";#N/A,#N/A,FALSE,"현장품질감사"}</definedName>
    <definedName name="ㅁㅇㅁ" hidden="1">{#N/A,#N/A,FALSE,"2~8번"}</definedName>
    <definedName name="ㅁㅇㅁㅇ" hidden="1">{#N/A,#N/A,FALSE,"이태원철근"}</definedName>
    <definedName name="ㅁㅇㅁㅇㅁ">'[36]1. 화성시 도리도2해역 이중돔형 어초 제작.xlsx'!ㅁㅇㅁㅇㅁ</definedName>
    <definedName name="ㅁㅎ">[6]직노!#REF!</definedName>
    <definedName name="마">#REF!</definedName>
    <definedName name="마감공사비A3" hidden="1">[1]Sheet2!#REF!</definedName>
    <definedName name="마지막">[3]Sheet3!#REF!</definedName>
    <definedName name="만득이" hidden="1">{#N/A,#N/A,FALSE,"2~8번"}</definedName>
    <definedName name="만득이다" hidden="1">{#N/A,#N/A,FALSE,"2~8번"}</definedName>
    <definedName name="말뚝길이">#REF!</definedName>
    <definedName name="말뚝속채움">#REF!</definedName>
    <definedName name="말뚝시험비">#REF!</definedName>
    <definedName name="말뚝이음">#REF!</definedName>
    <definedName name="망루"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매끈한마감">#REF!</definedName>
    <definedName name="매크로1">'[36]1. 화성시 도리도2해역 이중돔형 어초 제작.xlsx'!매크로1</definedName>
    <definedName name="매크로11">[81]!매크로11</definedName>
    <definedName name="맥문동">#REF!</definedName>
    <definedName name="맨_두겅">#REF!</definedName>
    <definedName name="맹암거수량집계">#REF!</definedName>
    <definedName name="머릿말">[3]!머릿말</definedName>
    <definedName name="머여">#REF!</definedName>
    <definedName name="먼소리">[6]경산!#REF!</definedName>
    <definedName name="메1">#REF!</definedName>
    <definedName name="메2">#REF!</definedName>
    <definedName name="메3">#REF!</definedName>
    <definedName name="메4">#REF!</definedName>
    <definedName name="면고르기1">#REF!</definedName>
    <definedName name="면고르기2">#REF!</definedName>
    <definedName name="면벽높이">#REF!</definedName>
    <definedName name="면벽두께">#REF!</definedName>
    <definedName name="면적">#REF!</definedName>
    <definedName name="명일" hidden="1">{#N/A,#N/A,FALSE,"속도"}</definedName>
    <definedName name="명칭">#REF!</definedName>
    <definedName name="모_래__분_사_공">#REF!</definedName>
    <definedName name="모21">#REF!</definedName>
    <definedName name="모과나무">#REF!</definedName>
    <definedName name="모래구입운반_덤프15톤_경운기_㎥당">#REF!</definedName>
    <definedName name="모래원가">#REF!</definedName>
    <definedName name="모형" hidden="1">{"'용역비'!$A$4:$C$8"}</definedName>
    <definedName name="모형01">[3]Sheet3!#REF!</definedName>
    <definedName name="목_______________도">#REF!</definedName>
    <definedName name="목____도">#REF!</definedName>
    <definedName name="목도001">#REF!</definedName>
    <definedName name="목도002">#REF!</definedName>
    <definedName name="목도011">#REF!</definedName>
    <definedName name="목도012">#REF!</definedName>
    <definedName name="목도982">#REF!</definedName>
    <definedName name="목도991">#REF!</definedName>
    <definedName name="목도992">#REF!</definedName>
    <definedName name="목도공">#REF!</definedName>
    <definedName name="목백합">#REF!</definedName>
    <definedName name="목수">#REF!</definedName>
    <definedName name="목재경비">#REF!</definedName>
    <definedName name="목재노무">#REF!</definedName>
    <definedName name="목재동바리1">#REF!</definedName>
    <definedName name="목재동바리2">#REF!</definedName>
    <definedName name="목재료1">[3]Sheet3!$K$7:$P$18</definedName>
    <definedName name="목재료2">[3]Sheet3!$K$19:$P$30</definedName>
    <definedName name="목재재료">#REF!</definedName>
    <definedName name="목조각공001">#REF!</definedName>
    <definedName name="목조각공002">#REF!</definedName>
    <definedName name="목조각공011">#REF!</definedName>
    <definedName name="목조각공012">#REF!</definedName>
    <definedName name="목조각공982">#REF!</definedName>
    <definedName name="목조각공991">#REF!</definedName>
    <definedName name="목조각공992">#REF!</definedName>
    <definedName name="목차1">[3]Sheet3!$1:$1048576</definedName>
    <definedName name="목차2">[3]Sheet3!$1:$1048576</definedName>
    <definedName name="목차3">[3]Sheet3!$1:$1048576</definedName>
    <definedName name="목표실행">[3]!목표실행</definedName>
    <definedName name="목표원가율품의서">[3]!목표원가율품의서</definedName>
    <definedName name="몰라">[3]Sheet3!#REF!</definedName>
    <definedName name="못">#REF!</definedName>
    <definedName name="무_선_안테나공">#REF!</definedName>
    <definedName name="무궁화">#REF!</definedName>
    <definedName name="무근_콘크리트_깨기__기계____㎥당">#REF!</definedName>
    <definedName name="무근_콘크리트_깨기__기계____㎥당__소운반_제외">#REF!</definedName>
    <definedName name="무근_콘크리트_깨기__기계___T_30㎝미만대형___㎥당">#REF!</definedName>
    <definedName name="무근_콘크리트_깨기__인력____㎥당">#REF!</definedName>
    <definedName name="무근_콘크리트_깨기__인력____㎥당__소운반_제외">#REF!</definedName>
    <definedName name="무근_콘크리트_깨기__인력_20__기계_80_____㎥당">#REF!</definedName>
    <definedName name="무근_콘크리트_깨기__인력_20__기계_80__소운반제외____㎥당">#REF!</definedName>
    <definedName name="무근콘크리트타설">#REF!</definedName>
    <definedName name="무근콘크리트헐기">#REF!</definedName>
    <definedName name="무농1호">#REF!</definedName>
    <definedName name="무농2호">#REF!</definedName>
    <definedName name="무늬거푸집">#REF!</definedName>
    <definedName name="무선안테나공001">#REF!</definedName>
    <definedName name="무선안테나공002">#REF!</definedName>
    <definedName name="무선안테나공011">#REF!</definedName>
    <definedName name="무선안테나공012">#REF!</definedName>
    <definedName name="무선안테나공982">#REF!</definedName>
    <definedName name="무선안테나공991">#REF!</definedName>
    <definedName name="무선안테나공992">#REF!</definedName>
    <definedName name="무수축콘크리트">#REF!</definedName>
    <definedName name="문">[82]광산내역!#REF!</definedName>
    <definedName name="문국">#REF!</definedName>
    <definedName name="문서의_처음">[3]Sheet3!#REF!</definedName>
    <definedName name="문화재">#REF!</definedName>
    <definedName name="물" hidden="1">{#N/A,#N/A,FALSE,"이태원철근"}</definedName>
    <definedName name="물가" hidden="1">{#N/A,#N/A,FALSE,"이태원철근"}</definedName>
    <definedName name="물가변동내역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물가자료">#REF!</definedName>
    <definedName name="물가정보">#REF!</definedName>
    <definedName name="물량2" hidden="1">'[83]#REF'!#REF!</definedName>
    <definedName name="물량범위">#REF!</definedName>
    <definedName name="물량산출표3x2">[66]내역!#REF!</definedName>
    <definedName name="물막이">#REF!</definedName>
    <definedName name="물푸기">#REF!</definedName>
    <definedName name="뭐가이태원이야" hidden="1">{#N/A,#N/A,FALSE,"이태원철근"}</definedName>
    <definedName name="뮤">#REF!</definedName>
    <definedName name="뮤2">#REF!</definedName>
    <definedName name="뮤73">#REF!</definedName>
    <definedName name="미"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미______장______공">#REF!</definedName>
    <definedName name="미_장_공">#REF!</definedName>
    <definedName name="미334">#REF!</definedName>
    <definedName name="미끄럼방지1">#REF!</definedName>
    <definedName name="미끄럼수량">#REF!</definedName>
    <definedName name="미리보기">'[36]1. 화성시 도리도2해역 이중돔형 어초 제작.xlsx'!미리보기</definedName>
    <definedName name="미장">#REF!</definedName>
    <definedName name="미장공">#REF!</definedName>
    <definedName name="미장공001">#REF!</definedName>
    <definedName name="미장공002">#REF!</definedName>
    <definedName name="미장공011">#REF!</definedName>
    <definedName name="미장공012">#REF!</definedName>
    <definedName name="미장공982">#REF!</definedName>
    <definedName name="미장공991">#REF!</definedName>
    <definedName name="미장공992">#REF!</definedName>
    <definedName name="미지">#REF!</definedName>
    <definedName name="민수">#REF!</definedName>
    <definedName name="민희">#REF!</definedName>
    <definedName name="ㅂ" hidden="1">{#N/A,#N/A,TRUE,"토적및재료집계";#N/A,#N/A,TRUE,"토적및재료집계";#N/A,#N/A,TRUE,"단위량"}</definedName>
    <definedName name="ㅂㅁㅋ" hidden="1">{"'용역비'!$A$4:$C$8"}</definedName>
    <definedName name="ㅂㅂ">#REF!</definedName>
    <definedName name="ㅂㅂㅂ" hidden="1">{"'용역비'!$A$4:$C$8"}</definedName>
    <definedName name="ㅂㅂㅂㅂ">#REF!</definedName>
    <definedName name="ㅂㅂㅂㅂㅂㅂ" hidden="1">{"'용역비'!$A$4:$C$8"}</definedName>
    <definedName name="ㅂㅂㅂㅂㅂㅂㅂㅂㅂㅂㅂ" hidden="1">{#N/A,#N/A,FALSE,"전력간선"}</definedName>
    <definedName name="ㅂㅈ" hidden="1">{#N/A,#N/A,TRUE,"1";#N/A,#N/A,TRUE,"2";#N/A,#N/A,TRUE,"3";#N/A,#N/A,TRUE,"4";#N/A,#N/A,TRUE,"5";#N/A,#N/A,TRUE,"6";#N/A,#N/A,TRUE,"7"}</definedName>
    <definedName name="ㅂㅈㄷ">#REF!</definedName>
    <definedName name="ㅂㅈㅇㅂㅈㅇ">#REF!</definedName>
    <definedName name="ㅂㅋ" hidden="1">{"'용역비'!$A$4:$C$8"}</definedName>
    <definedName name="바">#REF!</definedName>
    <definedName name="바_이_브_레_터_공">#REF!</definedName>
    <definedName name="바닥몰">#REF!</definedName>
    <definedName name="바보" hidden="1">{"'용역비'!$A$4:$C$8"}</definedName>
    <definedName name="바부" hidden="1">{"'용역비'!$A$4:$C$8"}</definedName>
    <definedName name="박상운">#REF!</definedName>
    <definedName name="박스">[14]!일위코드입력매크로</definedName>
    <definedName name="박어쟈루" hidden="1">#REF!</definedName>
    <definedName name="박태기">#REF!</definedName>
    <definedName name="반">#REF!</definedName>
    <definedName name="반여수량">#REF!</definedName>
    <definedName name="반중력식옹벽_개소별명세">#REF!</definedName>
    <definedName name="반중력식옹벽_수량집계">#REF!</definedName>
    <definedName name="반중력식옹벽개소별명세">#REF!</definedName>
    <definedName name="반중력식옹벽단위수량산식_성토구배1.5_1.8">#REF!</definedName>
    <definedName name="반중력식옹벽단위수량표_성토구배1.5_1.8">#REF!</definedName>
    <definedName name="반중력식옹벽단위수량표및치수표_수평">#REF!</definedName>
    <definedName name="반중력식옹벽수량집계">#REF!</definedName>
    <definedName name="반중력식옹벽치수표_성토구배1.5_1.8">#REF!</definedName>
    <definedName name="반중력식용벽단위수량산식_수평">#REF!</definedName>
    <definedName name="발파암구간선택층포장공제면적산출">#REF!</definedName>
    <definedName name="방______수______공">#REF!</definedName>
    <definedName name="방_모">#REF!</definedName>
    <definedName name="방류펌프">#REF!</definedName>
    <definedName name="방방호벽">#REF!</definedName>
    <definedName name="방부각재">931007</definedName>
    <definedName name="방부원주">1064010</definedName>
    <definedName name="방부판재">1037435</definedName>
    <definedName name="방송설비">[3]Sheet3!$A$193:$AB$317</definedName>
    <definedName name="방수1">#REF!</definedName>
    <definedName name="방수2">#REF!</definedName>
    <definedName name="방수공">#REF!</definedName>
    <definedName name="방수공001">#REF!</definedName>
    <definedName name="방수공002">#REF!</definedName>
    <definedName name="방수공011">#REF!</definedName>
    <definedName name="방수공012">#REF!</definedName>
    <definedName name="방수공982">#REF!</definedName>
    <definedName name="방수공991">#REF!</definedName>
    <definedName name="방수공992">#REF!</definedName>
    <definedName name="방수몰탈">#REF!</definedName>
    <definedName name="방철">#REF!</definedName>
    <definedName name="방콘2402">#REF!</definedName>
    <definedName name="방합3회1">#REF!</definedName>
    <definedName name="방합3회2">#REF!</definedName>
    <definedName name="방호벽">#REF!</definedName>
    <definedName name="방호벽1">#REF!</definedName>
    <definedName name="방호벽2">#REF!</definedName>
    <definedName name="방호벽철근">#REF!</definedName>
    <definedName name="배______관______공">#REF!</definedName>
    <definedName name="배__전____전__공">#REF!</definedName>
    <definedName name="배_관_공">#REF!</definedName>
    <definedName name="배관공">#REF!</definedName>
    <definedName name="배관공001">#REF!</definedName>
    <definedName name="배관공002">#REF!</definedName>
    <definedName name="배관공011">#REF!</definedName>
    <definedName name="배관공012">#REF!</definedName>
    <definedName name="배관공982">#REF!</definedName>
    <definedName name="배관공991">#REF!</definedName>
    <definedName name="배관공992">#REF!</definedName>
    <definedName name="배관공수율" hidden="1">'[84]N賃率-職'!$I$5:$I$30</definedName>
    <definedName name="배관자재중량">[85]단가!$C$51:$I$60</definedName>
    <definedName name="배롱나무">#REF!</definedName>
    <definedName name="배면방수">#REF!</definedName>
    <definedName name="배수공1" hidden="1">{#N/A,#N/A,FALSE,"단가표지"}</definedName>
    <definedName name="배수공집계표">#REF!</definedName>
    <definedName name="배수공집계표제목">#REF!</definedName>
    <definedName name="배수관1">[3]Sheet3!$1:$1048576</definedName>
    <definedName name="배수관날개벽집계">#REF!</definedName>
    <definedName name="배수구">#REF!</definedName>
    <definedName name="배수구조물">#REF!</definedName>
    <definedName name="배전_할선_전공">#REF!</definedName>
    <definedName name="배전전공">#REF!</definedName>
    <definedName name="배전전공001">#REF!</definedName>
    <definedName name="배전전공002">#REF!</definedName>
    <definedName name="배전전공011">#REF!</definedName>
    <definedName name="배전전공012">#REF!</definedName>
    <definedName name="배전전공982">#REF!</definedName>
    <definedName name="배전전공991">#REF!</definedName>
    <definedName name="배전전공992">#REF!</definedName>
    <definedName name="배전활선전공001">#REF!</definedName>
    <definedName name="배전활선전공002">#REF!</definedName>
    <definedName name="배전활선전공011">#REF!</definedName>
    <definedName name="배전활선전공012">#REF!</definedName>
    <definedName name="배전활선전공982">#REF!</definedName>
    <definedName name="배전활선전공991">#REF!</definedName>
    <definedName name="배전활선전공992">#REF!</definedName>
    <definedName name="배점">#REF!</definedName>
    <definedName name="번들1호">#REF!</definedName>
    <definedName name="번들2호">#REF!</definedName>
    <definedName name="번들3호">#REF!</definedName>
    <definedName name="번호">#REF!</definedName>
    <definedName name="벌______목______부">#REF!</definedName>
    <definedName name="벌개_제근공___㎡_당">#REF!</definedName>
    <definedName name="벌목공011">#REF!</definedName>
    <definedName name="벌목부001">#REF!</definedName>
    <definedName name="벌목부002">#REF!</definedName>
    <definedName name="벌목부012">#REF!</definedName>
    <definedName name="벌목부982">#REF!</definedName>
    <definedName name="벌목부991">#REF!</definedName>
    <definedName name="벌목부992">#REF!</definedName>
    <definedName name="범위">#REF!</definedName>
    <definedName name="법면보호블럭">#REF!</definedName>
    <definedName name="벨트콘베어작업공">#REF!</definedName>
    <definedName name="벽_16">#REF!</definedName>
    <definedName name="벽_2">#REF!</definedName>
    <definedName name="벽_3">#REF!</definedName>
    <definedName name="벽_5">#REF!</definedName>
    <definedName name="벽_6">#REF!</definedName>
    <definedName name="벽_9">#REF!</definedName>
    <definedName name="벽_돌__블_럭__제_작_공">#REF!</definedName>
    <definedName name="벽돌">#REF!</definedName>
    <definedName name="벽돌_브럭_제작공">#REF!</definedName>
    <definedName name="벽돌_블럭_제작공011">#REF!</definedName>
    <definedName name="벽돌_블록_제작공001">#REF!</definedName>
    <definedName name="벽돌_블록_제작공002">#REF!</definedName>
    <definedName name="벽돌_블록_제작공012">#REF!</definedName>
    <definedName name="벽돌_블록_제작공982">#REF!</definedName>
    <definedName name="벽돌_블록_제작공991">#REF!</definedName>
    <definedName name="벽돌_블록_제작공992">#REF!</definedName>
    <definedName name="벽돌공">#REF!</definedName>
    <definedName name="벽체" hidden="1">{#N/A,#N/A,FALSE,"혼합골재"}</definedName>
    <definedName name="변간접노무비">#REF!</definedName>
    <definedName name="변경" hidden="1">[86]중동공구!#REF!</definedName>
    <definedName name="변경개요1">#REF!</definedName>
    <definedName name="변경개요2">#REF!</definedName>
    <definedName name="변경개요3">#REF!</definedName>
    <definedName name="변경개요4">#REF!</definedName>
    <definedName name="변경공사원가">#REF!</definedName>
    <definedName name="변경비">#REF!</definedName>
    <definedName name="변계">#REF!</definedName>
    <definedName name="변고용보험료">#REF!</definedName>
    <definedName name="변공급가액">#REF!</definedName>
    <definedName name="변공사개요1">#REF!</definedName>
    <definedName name="변공사개요2">#REF!</definedName>
    <definedName name="변공사개요3">#REF!</definedName>
    <definedName name="변공사개요4">#REF!</definedName>
    <definedName name="변관급자재대">#REF!</definedName>
    <definedName name="변기타경비">#REF!</definedName>
    <definedName name="변노">#REF!</definedName>
    <definedName name="변노무비">#REF!</definedName>
    <definedName name="변도급액">#REF!</definedName>
    <definedName name="변보상비">#REF!</definedName>
    <definedName name="변부가가치세">#REF!</definedName>
    <definedName name="변산재보험료">#REF!</definedName>
    <definedName name="변수">#REF!</definedName>
    <definedName name="변수수료">#REF!</definedName>
    <definedName name="변순공사원가">#REF!</definedName>
    <definedName name="변안전관리비">#REF!</definedName>
    <definedName name="변이윤">#REF!</definedName>
    <definedName name="변일반관리비">#REF!</definedName>
    <definedName name="변재">#REF!</definedName>
    <definedName name="변재료비">#REF!</definedName>
    <definedName name="변전전공001">#REF!</definedName>
    <definedName name="변전전공002">#REF!</definedName>
    <definedName name="변전전공011">#REF!</definedName>
    <definedName name="변전전공012">#REF!</definedName>
    <definedName name="변전전공982">#REF!</definedName>
    <definedName name="변전전공991">#REF!</definedName>
    <definedName name="변전전공992">#REF!</definedName>
    <definedName name="변제간접노무비">#REF!</definedName>
    <definedName name="변제공급가액">#REF!</definedName>
    <definedName name="변제기타경비">#REF!</definedName>
    <definedName name="변제도급액">#REF!</definedName>
    <definedName name="변제부가가치세">#REF!</definedName>
    <definedName name="변제산재보험료">#REF!</definedName>
    <definedName name="변제순공사원가">#REF!</definedName>
    <definedName name="변제안전관리비">#REF!</definedName>
    <definedName name="변제이윤">#REF!</definedName>
    <definedName name="변제일반관리비">#REF!</definedName>
    <definedName name="변폐기물처리비">#REF!</definedName>
    <definedName name="보" hidden="1">{#N/A,#N/A,FALSE,"운반시간"}</definedName>
    <definedName name="보______안______공">#REF!</definedName>
    <definedName name="보______온______공">#REF!</definedName>
    <definedName name="보___통___선___원">#REF!</definedName>
    <definedName name="보___통___인___부">#REF!</definedName>
    <definedName name="보__일____러__공">#REF!</definedName>
    <definedName name="보_온_공">#REF!</definedName>
    <definedName name="보링" hidden="1">{#N/A,#N/A,FALSE,"포장2"}</definedName>
    <definedName name="보링공_지질조사">#REF!</definedName>
    <definedName name="보링공_지질조사001">#REF!</definedName>
    <definedName name="보링공_지질조사002">#REF!</definedName>
    <definedName name="보링공_지질조사011">#REF!</definedName>
    <definedName name="보링공_지질조사012">#REF!</definedName>
    <definedName name="보링공_지질조사982">#REF!</definedName>
    <definedName name="보링공_지질조사991">#REF!</definedName>
    <definedName name="보링공_지질조사992">#REF!</definedName>
    <definedName name="보상비">#REF!</definedName>
    <definedName name="보상비수">#REF!</definedName>
    <definedName name="보상비평">#REF!</definedName>
    <definedName name="보안공001">#REF!</definedName>
    <definedName name="보안공002">#REF!</definedName>
    <definedName name="보안공011">#REF!</definedName>
    <definedName name="보안공012">#REF!</definedName>
    <definedName name="보안공982">#REF!</definedName>
    <definedName name="보안공991">#REF!</definedName>
    <definedName name="보안공992">#REF!</definedName>
    <definedName name="보오링그라우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온공001">#REF!</definedName>
    <definedName name="보온공002">#REF!</definedName>
    <definedName name="보온공011">#REF!</definedName>
    <definedName name="보온공012">#REF!</definedName>
    <definedName name="보온공982">#REF!</definedName>
    <definedName name="보온공991">#REF!</definedName>
    <definedName name="보온공992">#REF!</definedName>
    <definedName name="보완자료복사">#REF!</definedName>
    <definedName name="보일러공001">#REF!</definedName>
    <definedName name="보일러공002">#REF!</definedName>
    <definedName name="보일러공011">#REF!</definedName>
    <definedName name="보일러공012">#REF!</definedName>
    <definedName name="보일러공982">#REF!</definedName>
    <definedName name="보일러공991">#REF!</definedName>
    <definedName name="보일러공992">#REF!</definedName>
    <definedName name="보조기층">#REF!</definedName>
    <definedName name="보조기층부설">#REF!</definedName>
    <definedName name="보통">30526</definedName>
    <definedName name="보통마감">#REF!</definedName>
    <definedName name="보통선원001">#REF!</definedName>
    <definedName name="보통선원002">#REF!</definedName>
    <definedName name="보통선원011">#REF!</definedName>
    <definedName name="보통선원012">#REF!</definedName>
    <definedName name="보통선원982">#REF!</definedName>
    <definedName name="보통선원991">#REF!</definedName>
    <definedName name="보통선원992">#REF!</definedName>
    <definedName name="보통인부">#REF!</definedName>
    <definedName name="보통인부001">#REF!</definedName>
    <definedName name="보통인부002">#REF!</definedName>
    <definedName name="보통인부011">#REF!</definedName>
    <definedName name="보통인부012">#REF!</definedName>
    <definedName name="보통인부982">#REF!</definedName>
    <definedName name="보통인부991">#REF!</definedName>
    <definedName name="보통인부992">#REF!</definedName>
    <definedName name="보할공정표">[3]!보할공정표</definedName>
    <definedName name="보험">#REF!</definedName>
    <definedName name="보호몰탈1">#REF!</definedName>
    <definedName name="보호몰탈2">#REF!</definedName>
    <definedName name="보호몰탈3">#REF!</definedName>
    <definedName name="보호상">#REF!</definedName>
    <definedName name="보호측">#REF!</definedName>
    <definedName name="보호하">#REF!</definedName>
    <definedName name="복사" hidden="1">{#N/A,#N/A,FALSE,"전열산출서"}</definedName>
    <definedName name="부가">#REF!</definedName>
    <definedName name="부가가치세">#REF!</definedName>
    <definedName name="附加價値稅">#REF!</definedName>
    <definedName name="부가세">#REF!</definedName>
    <definedName name="부대건축2" hidden="1">[1]Sheet1!#REF!</definedName>
    <definedName name="부대공">#REF!</definedName>
    <definedName name="부대공_집계표_제목">#REF!</definedName>
    <definedName name="부대공사">#REF!</definedName>
    <definedName name="부대공집계표">#REF!</definedName>
    <definedName name="부대원가" hidden="1">{#N/A,#N/A,FALSE,"배수2"}</definedName>
    <definedName name="부대입찰품의서">[3]!부대입찰품의서</definedName>
    <definedName name="부산hw">[3]Sheet3!#REF!</definedName>
    <definedName name="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부손익" hidden="1">{#N/A,#N/A,FALSE,"현장 NCR 분석";#N/A,#N/A,FALSE,"현장품질감사";#N/A,#N/A,FALSE,"현장품질감사"}</definedName>
    <definedName name="부표목록" hidden="1">{#N/A,#N/A,FALSE,"현장 NCR 분석";#N/A,#N/A,FALSE,"현장품질감사";#N/A,#N/A,FALSE,"현장품질감사"}</definedName>
    <definedName name="분" hidden="1">{#N/A,#N/A,FALSE,"이태원철근"}</definedName>
    <definedName name="분강제">#REF!</definedName>
    <definedName name="분담이행">#REF!</definedName>
    <definedName name="분당공" hidden="1">[1]Sheet1!$A$58:$A$97</definedName>
    <definedName name="분당물가" hidden="1">[1]Sheet1!$F$58:$F$73</definedName>
    <definedName name="분당코아" hidden="1">[1]Sheet1!$F$58:$F$73</definedName>
    <definedName name="분당협조" hidden="1">{#N/A,#N/A,FALSE,"이태원철근"}</definedName>
    <definedName name="분야"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분야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분야별공사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분양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브라켓길이1">#REF!</definedName>
    <definedName name="브라켓길이2">#REF!</definedName>
    <definedName name="브라켓높이1">#REF!</definedName>
    <definedName name="브라켓높이2">#REF!</definedName>
    <definedName name="브라켓폭">#REF!</definedName>
    <definedName name="브이c">#REF!</definedName>
    <definedName name="블록H">#REF!</definedName>
    <definedName name="블록V">#REF!</definedName>
    <definedName name="비______계______공">#REF!</definedName>
    <definedName name="비_계_공">#REF!</definedName>
    <definedName name="비계">#REF!</definedName>
    <definedName name="비계1">#REF!</definedName>
    <definedName name="비계2">#REF!</definedName>
    <definedName name="비계공">#REF!</definedName>
    <definedName name="비계공001">#REF!</definedName>
    <definedName name="비계공002">#REF!</definedName>
    <definedName name="비계공011">#REF!</definedName>
    <definedName name="비계공012">#REF!</definedName>
    <definedName name="비계공982">#REF!</definedName>
    <definedName name="비계공991">#REF!</definedName>
    <definedName name="비계공992">#REF!</definedName>
    <definedName name="비고">#REF!</definedName>
    <definedName name="비교표1">[3]Sheet3!$1:$1048576</definedName>
    <definedName name="비교표2">[3]Sheet3!$1:$1048576</definedName>
    <definedName name="비목1">#REF!</definedName>
    <definedName name="비목2">#REF!</definedName>
    <definedName name="비목3">#REF!</definedName>
    <definedName name="비목4">#REF!</definedName>
    <definedName name="비목군분류표">[3]Sheet3!$6:$30</definedName>
    <definedName name="비목출력">#REF!</definedName>
    <definedName name="비비추">#REF!</definedName>
    <definedName name="비율">#REF!</definedName>
    <definedName name="빔간격">#REF!</definedName>
    <definedName name="빔높이">#REF!</definedName>
    <definedName name="빗물답이2">#REF!</definedName>
    <definedName name="빼기">'[36]1. 화성시 도리도2해역 이중돔형 어초 제작.xlsx'!빼기</definedName>
    <definedName name="ㅅ" hidden="1">{#N/A,#N/A,FALSE,"이태원철근"}</definedName>
    <definedName name="ㅅ2">#REF!</definedName>
    <definedName name="ㅅㅅ" hidden="1">#REF!</definedName>
    <definedName name="ㅅㅎ"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사" hidden="1">#REF!</definedName>
    <definedName name="사__공__배포함">#REF!</definedName>
    <definedName name="사급" hidden="1">{#N/A,#N/A,FALSE,"배수2"}</definedName>
    <definedName name="사급_자재대">#REF!</definedName>
    <definedName name="사급자재대">#REF!</definedName>
    <definedName name="사급자재비">#REF!</definedName>
    <definedName name="사다리산근">#REF!</definedName>
    <definedName name="사석채움면적산출" hidden="1">{#N/A,#N/A,FALSE,"2~8번"}</definedName>
    <definedName name="사업개요1">[87]기계공사!$V$2:$V$4</definedName>
    <definedName name="사업의">#REF!</definedName>
    <definedName name="사용램프">'[36]1. 화성시 도리도2해역 이중돔형 어초 제작.xlsx'!사용램프</definedName>
    <definedName name="사이지">#REF!</definedName>
    <definedName name="사인">#REF!</definedName>
    <definedName name="사인내역">[3]Sheet3!$A$1:$F$25</definedName>
    <definedName name="사인원가" hidden="1">'[6]#REF'!#REF!</definedName>
    <definedName name="사인일위">#REF!</definedName>
    <definedName name="사진양식">#REF!</definedName>
    <definedName name="사층배관">#REF!</definedName>
    <definedName name="사층배관값">#REF!</definedName>
    <definedName name="사층접지선">#REF!</definedName>
    <definedName name="사층접지선값">#REF!</definedName>
    <definedName name="사층주간선">#REF!</definedName>
    <definedName name="사층주간선값">#REF!</definedName>
    <definedName name="사후환경조사">#REF!</definedName>
    <definedName name="산근">#REF!</definedName>
    <definedName name="산근149호">#REF!</definedName>
    <definedName name="산근20호">#REF!</definedName>
    <definedName name="산보">#REF!</definedName>
    <definedName name="산안">#REF!</definedName>
    <definedName name="산업">#REF!</definedName>
    <definedName name="산재">#REF!</definedName>
    <definedName name="산재보험료">#REF!</definedName>
    <definedName name="산재보험료율">#REF!</definedName>
    <definedName name="산재보험율">[56]요율!$F$8</definedName>
    <definedName name="산철쭉">#REF!</definedName>
    <definedName name="산출">#REF!</definedName>
    <definedName name="산출1">[3]Sheet3!$D$6:$L$116</definedName>
    <definedName name="산출2">#REF!</definedName>
    <definedName name="산출근거">BlankMacro1</definedName>
    <definedName name="산출근거1">#REF!</definedName>
    <definedName name="산출금양">[3]Sheet3!$AB$2:$AR$143</definedName>
    <definedName name="산출기초2" hidden="1">#REF!</definedName>
    <definedName name="산출내역">#REF!</definedName>
    <definedName name="산출내역집계표">#REF!</definedName>
    <definedName name="산출냐역">#REF!</definedName>
    <definedName name="산출사인" hidden="1">{"'용역비'!$A$4:$C$8"}</definedName>
    <definedName name="산출하">#N/A</definedName>
    <definedName name="산표">#REF!</definedName>
    <definedName name="삼" hidden="1">'[6]#REF'!#REF!</definedName>
    <definedName name="삼층배관">#REF!</definedName>
    <definedName name="삼층배관값">#REF!</definedName>
    <definedName name="삼층접지선">#REF!</definedName>
    <definedName name="삼층접지선값">#REF!</definedName>
    <definedName name="삼층주간선">#REF!</definedName>
    <definedName name="삼층주간선값">#REF!</definedName>
    <definedName name="삼호" hidden="1">{#N/A,#N/A,FALSE,"배수2"}</definedName>
    <definedName name="상">#REF!</definedName>
    <definedName name="상_2">#REF!</definedName>
    <definedName name="상_3">#REF!</definedName>
    <definedName name="상_5">#REF!</definedName>
    <definedName name="상_6">#REF!</definedName>
    <definedName name="상_9">#REF!</definedName>
    <definedName name="상급원자력기술자001">#REF!</definedName>
    <definedName name="상급원자력기술자002">#REF!</definedName>
    <definedName name="상급원자력기술자011">#REF!</definedName>
    <definedName name="상급원자력기술자012">#REF!</definedName>
    <definedName name="상급원자력기술자982">#REF!</definedName>
    <definedName name="상급원자력기술자991">#REF!</definedName>
    <definedName name="상급원자력기술자992">#REF!</definedName>
    <definedName name="상림1호">#REF!</definedName>
    <definedName name="상림2호">#REF!</definedName>
    <definedName name="상림3호">#REF!</definedName>
    <definedName name="상부슬라브">#REF!</definedName>
    <definedName name="상진이">#REF!</definedName>
    <definedName name="상품목록">[88]Sheet2!$A$1:$C$8</definedName>
    <definedName name="새공통" hidden="1">{#N/A,#N/A,FALSE,"이태원철근"}</definedName>
    <definedName name="새머">#REF!</definedName>
    <definedName name="새모형">[3]Sheet3!#REF!</definedName>
    <definedName name="새예정">#REF!</definedName>
    <definedName name="색인">[3]Sheet3!#REF!</definedName>
    <definedName name="생사1호">#REF!</definedName>
    <definedName name="생사2호">#REF!</definedName>
    <definedName name="생사기존">#REF!</definedName>
    <definedName name="샷______시______공">#REF!</definedName>
    <definedName name="샷_시_공">#REF!</definedName>
    <definedName name="샷시공001">#REF!</definedName>
    <definedName name="샷시공002">#REF!</definedName>
    <definedName name="샷시공011">#REF!</definedName>
    <definedName name="샷시공012">#REF!</definedName>
    <definedName name="샷시공982">#REF!</definedName>
    <definedName name="샷시공991">#REF!</definedName>
    <definedName name="샷시공992">#REF!</definedName>
    <definedName name="석_______________공">#REF!</definedName>
    <definedName name="석_공">#REF!</definedName>
    <definedName name="석_축_개_소_별_명_세">#REF!</definedName>
    <definedName name="석_축_수_량_집_계">#REF!</definedName>
    <definedName name="석공">#REF!</definedName>
    <definedName name="석공001">#REF!</definedName>
    <definedName name="석공002">#REF!</definedName>
    <definedName name="석공011">#REF!</definedName>
    <definedName name="석공012">#REF!</definedName>
    <definedName name="석공982">#REF!</definedName>
    <definedName name="석공991">#REF!</definedName>
    <definedName name="석공992">#REF!</definedName>
    <definedName name="석조각공001">#REF!</definedName>
    <definedName name="석조각공002">#REF!</definedName>
    <definedName name="석조각공011">#REF!</definedName>
    <definedName name="석조각공012">#REF!</definedName>
    <definedName name="석조각공982">#REF!</definedName>
    <definedName name="석조각공991">#REF!</definedName>
    <definedName name="석조각공992">#REF!</definedName>
    <definedName name="석축">#REF!</definedName>
    <definedName name="석축1">[3]Sheet3!$1:$1048576</definedName>
    <definedName name="석축개소별명세">#REF!</definedName>
    <definedName name="석축단위수량2">#REF!</definedName>
    <definedName name="석축수량집계">#REF!</definedName>
    <definedName name="석축헐기____메쌓기__㎡당">#REF!</definedName>
    <definedName name="석축헐기____찰쌓기__㎡당">#REF!</definedName>
    <definedName name="선_______________부">#REF!</definedName>
    <definedName name="선______반______공">#REF!</definedName>
    <definedName name="선량1호">#REF!</definedName>
    <definedName name="선량2호">#REF!</definedName>
    <definedName name="선량3호">#REF!</definedName>
    <definedName name="선량4호">#REF!</definedName>
    <definedName name="선량5호">#REF!</definedName>
    <definedName name="선로신설">[3]Sheet3!$A$1:$L$55</definedName>
    <definedName name="선로철거">[3]Sheet3!$A$1:$M$828</definedName>
    <definedName name="선부001">#REF!</definedName>
    <definedName name="선부002">#REF!</definedName>
    <definedName name="선부011">#REF!</definedName>
    <definedName name="선부012">#REF!</definedName>
    <definedName name="선부982">#REF!</definedName>
    <definedName name="선부991">#REF!</definedName>
    <definedName name="선부992">#REF!</definedName>
    <definedName name="설계가">#N/A</definedName>
    <definedName name="설계내역">[3]Sheet3!$A$1:$N$157</definedName>
    <definedName name="설계단면력요약.SAP90Work">#N/A</definedName>
    <definedName name="설계비율">#REF!</definedName>
    <definedName name="설계설명서1">#REF!</definedName>
    <definedName name="설계설명서표지">#REF!</definedName>
    <definedName name="설명">#REF!</definedName>
    <definedName name="설명1">#REF!</definedName>
    <definedName name="설명서" hidden="1">{#N/A,#N/A,FALSE,"포장1";#N/A,#N/A,FALSE,"포장1"}</definedName>
    <definedName name="설명판1">#REF!</definedName>
    <definedName name="설명판2">#REF!</definedName>
    <definedName name="설변현">#REF!</definedName>
    <definedName name="설비" hidden="1">{#N/A,#N/A,FALSE,"이태원철근"}</definedName>
    <definedName name="설원가2000">[3]Sheet3!$A$5:$H$140</definedName>
    <definedName name="설집">#REF!</definedName>
    <definedName name="설치">[3]Sheet3!$A$5:$H$115</definedName>
    <definedName name="설치자재">[3]Sheet3!$A$6:$I$72</definedName>
    <definedName name="설치자재2">[3]Sheet3!$A$6:$I$72</definedName>
    <definedName name="성산1호">#REF!</definedName>
    <definedName name="성산2호">#REF!</definedName>
    <definedName name="성산3호">#REF!</definedName>
    <definedName name="성산4호">#REF!</definedName>
    <definedName name="성산5호">#REF!</definedName>
    <definedName name="성토부도수로_재료수량산출">#REF!</definedName>
    <definedName name="성토부도수로_토공수량산출">#REF!</definedName>
    <definedName name="성토부도수로재료수량산출">#REF!</definedName>
    <definedName name="성토부도수로토공수량산출">#REF!</definedName>
    <definedName name="셋트앵커">2131</definedName>
    <definedName name="셋트앵커2">685.55</definedName>
    <definedName name="셧______터______공">#REF!</definedName>
    <definedName name="소">#REF!</definedName>
    <definedName name="소계">#REF!</definedName>
    <definedName name="소계3">#REF!</definedName>
    <definedName name="소계4">#REF!</definedName>
    <definedName name="소계5">#REF!</definedName>
    <definedName name="소나무">#REF!</definedName>
    <definedName name="소방">#REF!</definedName>
    <definedName name="소운반" hidden="1">{#N/A,#N/A,FALSE,"포장단가"}</definedName>
    <definedName name="소운반Q">#REF!</definedName>
    <definedName name="소유자성명">#REF!</definedName>
    <definedName name="소유자주소">#REF!</definedName>
    <definedName name="소음진동">#REF!</definedName>
    <definedName name="소음진동측정">#REF!</definedName>
    <definedName name="소일위대가1">#REF!</definedName>
    <definedName name="소재지">#REF!</definedName>
    <definedName name="소트">#REF!</definedName>
    <definedName name="속채움1">#REF!</definedName>
    <definedName name="속채움2">#REF!</definedName>
    <definedName name="속표지" hidden="1">{"'용역비'!$A$4:$C$8"}</definedName>
    <definedName name="손본길">'[36]1. 화성시 도리도2해역 이중돔형 어초 제작.xlsx'!BlankMacro1</definedName>
    <definedName name="송___전___전___공">#REF!</definedName>
    <definedName name="송곡교">#REF!</definedName>
    <definedName name="송수관로구경">#REF!</definedName>
    <definedName name="송전_활선_전공">#REF!</definedName>
    <definedName name="송전전공001">#REF!</definedName>
    <definedName name="송전전공002">#REF!</definedName>
    <definedName name="송전전공011">#REF!</definedName>
    <definedName name="송전전공012">#REF!</definedName>
    <definedName name="송전전공982">#REF!</definedName>
    <definedName name="송전전공991">#REF!</definedName>
    <definedName name="송전전공992">#REF!</definedName>
    <definedName name="송전환선전공011">#REF!</definedName>
    <definedName name="송전활선전공001">#REF!</definedName>
    <definedName name="송전활선전공002">#REF!</definedName>
    <definedName name="송전활선전공012">#REF!</definedName>
    <definedName name="송전활선전공982">#REF!</definedName>
    <definedName name="송전활선전공991">#REF!</definedName>
    <definedName name="송전활선전공992">#REF!</definedName>
    <definedName name="송천1">#REF!</definedName>
    <definedName name="송천2">#REF!</definedName>
    <definedName name="수">#REF!</definedName>
    <definedName name="수____종">#REF!</definedName>
    <definedName name="수__작_업_반_장">#REF!</definedName>
    <definedName name="수경단가">#REF!</definedName>
    <definedName name="수경단가1">#REF!</definedName>
    <definedName name="수경일위">#REF!</definedName>
    <definedName name="수급">[3]Sheet3!#REF!</definedName>
    <definedName name="수량">#REF!</definedName>
    <definedName name="수량1">#REF!</definedName>
    <definedName name="수량계산">[3]Sheet3!$A$2:$L$102</definedName>
    <definedName name="수량산">BlankMacro1</definedName>
    <definedName name="수량산출">BlankMacro1</definedName>
    <definedName name="수량산출2">BlankMacro1</definedName>
    <definedName name="수량산출5">BlankMacro1</definedName>
    <definedName name="수량산출내역" hidden="1">{#N/A,#N/A,FALSE,"포장단가"}</definedName>
    <definedName name="수량산출서간지">#REF!</definedName>
    <definedName name="수량집계" hidden="1">{#N/A,#N/A,FALSE,"포장단가"}</definedName>
    <definedName name="수리수문">#REF!</definedName>
    <definedName name="수림대대">#REF!</definedName>
    <definedName name="수목">#REF!</definedName>
    <definedName name="수문">[89]내역!#REF!</definedName>
    <definedName name="수문2x2">[90]내역!#REF!</definedName>
    <definedName name="수문응달">[90]내역!#REF!</definedName>
    <definedName name="수발공">#REF!</definedName>
    <definedName name="수수꽃다리">#REF!</definedName>
    <definedName name="수수료">[91]관급자재!#REF!</definedName>
    <definedName name="수식입력매크로">[14]!수식입력매크로</definedName>
    <definedName name="수원공자재">#REF!</definedName>
    <definedName name="수자재단위당">#REF!</definedName>
    <definedName name="수중면정리및청소">#REF!</definedName>
    <definedName name="수중모타1">#REF!</definedName>
    <definedName name="수중모타10">#REF!</definedName>
    <definedName name="수중모타15">#REF!</definedName>
    <definedName name="수중모타2">#REF!</definedName>
    <definedName name="수중모타20">#REF!</definedName>
    <definedName name="수중모타25">#REF!</definedName>
    <definedName name="수중모타3">#REF!</definedName>
    <definedName name="수중모타30">#REF!</definedName>
    <definedName name="수중모타5">#REF!</definedName>
    <definedName name="수중모타7.5">#REF!</definedName>
    <definedName name="수중모터펌프단가">#REF!</definedName>
    <definedName name="수중모터펌프중량">[85]단가!$C$66:$D$77</definedName>
    <definedName name="수중케이블단가">#REF!</definedName>
    <definedName name="수중토사p1">#REF!</definedName>
    <definedName name="수직">#REF!</definedName>
    <definedName name="수질">#REF!</definedName>
    <definedName name="수질측정">#REF!</definedName>
    <definedName name="수축이음">#REF!</definedName>
    <definedName name="수토1">#REF!</definedName>
    <definedName name="수토공단위당">#REF!</definedName>
    <definedName name="수평">#REF!</definedName>
    <definedName name="수평연결재">#REF!</definedName>
    <definedName name="수표지">#REF!</definedName>
    <definedName name="수흄관단위당">#REF!</definedName>
    <definedName name="수흄관단위당A1">#REF!</definedName>
    <definedName name="순___성___토__________㎥당">#REF!</definedName>
    <definedName name="순공">#REF!</definedName>
    <definedName name="순공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순공사비">#REF!</definedName>
    <definedName name="순공사비수">#REF!</definedName>
    <definedName name="순공사비집"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순공사비평">#REF!</definedName>
    <definedName name="순공사원가">#REF!</definedName>
    <definedName name="純工事原價">#REF!</definedName>
    <definedName name="순번">#REF!</definedName>
    <definedName name="순성토__도쟈_19Ton____㎥당">#REF!</definedName>
    <definedName name="숨기기">'[36]1. 화성시 도리도2해역 이중돔형 어초 제작.xlsx'!숨기기</definedName>
    <definedName name="숨기지않기">'[36]1. 화성시 도리도2해역 이중돔형 어초 제작.xlsx'!숨기지않기</definedName>
    <definedName name="쉬트상">#REF!</definedName>
    <definedName name="쉬트시">#REF!</definedName>
    <definedName name="쉬트측">#REF!</definedName>
    <definedName name="쉬트하">#REF!</definedName>
    <definedName name="스므린">[46]남평내역!#REF!</definedName>
    <definedName name="스치로폴설치">#REF!</definedName>
    <definedName name="스텐레스판">2149455</definedName>
    <definedName name="스페이서설치">#REF!</definedName>
    <definedName name="스페이서수직1">#REF!</definedName>
    <definedName name="스페이서수직2">#REF!</definedName>
    <definedName name="스페이서수평1">#REF!</definedName>
    <definedName name="스페이서수평2">#REF!</definedName>
    <definedName name="스페이셔_설치">#REF!</definedName>
    <definedName name="슬_레_이_트_공">#REF!</definedName>
    <definedName name="슬래브">#REF!</definedName>
    <definedName name="슬래브총괄수량집계표">'[92]Sheet1 (2)'!#REF!</definedName>
    <definedName name="승용교" hidden="1">{#N/A,#N/A,FALSE,"2~8번"}</definedName>
    <definedName name="시__험__사__1_급">#REF!</definedName>
    <definedName name="시__험__사__2_급">#REF!</definedName>
    <definedName name="시__험__사__3_급">#REF!</definedName>
    <definedName name="시__험__사__4_급">#REF!</definedName>
    <definedName name="시_공_측_량_사">#REF!</definedName>
    <definedName name="시_이음">#REF!</definedName>
    <definedName name="시_험_보__조_수">#REF!</definedName>
    <definedName name="시공이음">#REF!</definedName>
    <definedName name="시공측량사">#REF!</definedName>
    <definedName name="시공측량사001">#REF!</definedName>
    <definedName name="시공측량사002">#REF!</definedName>
    <definedName name="시공측량사011">#REF!</definedName>
    <definedName name="시공측량사012">#REF!</definedName>
    <definedName name="시공측량사982">#REF!</definedName>
    <definedName name="시공측량사991">#REF!</definedName>
    <definedName name="시공측량사992">#REF!</definedName>
    <definedName name="시공측량사조수">#REF!</definedName>
    <definedName name="시공측량사조수001">#REF!</definedName>
    <definedName name="시공측량사조수002">#REF!</definedName>
    <definedName name="시공측량사조수011">#REF!</definedName>
    <definedName name="시공측량사조수012">#REF!</definedName>
    <definedName name="시공측량사조수982">#REF!</definedName>
    <definedName name="시공측량사조수991">#REF!</definedName>
    <definedName name="시공측량사조수992">#REF!</definedName>
    <definedName name="시멘">#REF!</definedName>
    <definedName name="시멘트">#REF!</definedName>
    <definedName name="시멘트6">BlankMacro1</definedName>
    <definedName name="시멘트운반" hidden="1">{#N/A,#N/A,FALSE,"포장단가"}</definedName>
    <definedName name="시멘트운반_덤프10.5톤_경운기_포당">#REF!</definedName>
    <definedName name="시설일위">#REF!</definedName>
    <definedName name="시설일위금액">#REF!</definedName>
    <definedName name="시점">#REF!</definedName>
    <definedName name="시점1">#REF!</definedName>
    <definedName name="시중노임1">#N/A</definedName>
    <definedName name="시행" hidden="1">{#N/A,#N/A,FALSE,"이태원철근"}</definedName>
    <definedName name="시험경">#REF!</definedName>
    <definedName name="시험관련기사_시험사1급001">#REF!</definedName>
    <definedName name="시험관련기사_시험사1급002">#REF!</definedName>
    <definedName name="시험관련기사_시험사1급011">#REF!</definedName>
    <definedName name="시험관련기사_시험사1급012">#REF!</definedName>
    <definedName name="시험관련기사_시험사1급982">#REF!</definedName>
    <definedName name="시험관련기사_시험사1급991">#REF!</definedName>
    <definedName name="시험관련기사_시험사1급992">#REF!</definedName>
    <definedName name="시험관련산업기사_2급001">#REF!</definedName>
    <definedName name="시험관련산업기사_2급002">#REF!</definedName>
    <definedName name="시험관련산업기사_2급011">#REF!</definedName>
    <definedName name="시험관련산업기사_2급012">#REF!</definedName>
    <definedName name="시험관련산업기사_2급982">#REF!</definedName>
    <definedName name="시험관련산업기사_2급991">#REF!</definedName>
    <definedName name="시험관련산업기사_2급992">#REF!</definedName>
    <definedName name="시험노">#REF!</definedName>
    <definedName name="시험보조수001">#REF!</definedName>
    <definedName name="시험보조수002">#REF!</definedName>
    <definedName name="시험보조수011">#REF!</definedName>
    <definedName name="시험보조수012">#REF!</definedName>
    <definedName name="시험보조수982">#REF!</definedName>
    <definedName name="시험보조수991">#REF!</definedName>
    <definedName name="시험보조수992">#REF!</definedName>
    <definedName name="시험재">#REF!</definedName>
    <definedName name="시험총">#REF!</definedName>
    <definedName name="식재">#REF!</definedName>
    <definedName name="식재단가">#REF!</definedName>
    <definedName name="식재일위">#REF!</definedName>
    <definedName name="신">#REF!</definedName>
    <definedName name="신규포장" hidden="1">{#N/A,#N/A,FALSE,"포장단가"}</definedName>
    <definedName name="신당">#REF!</definedName>
    <definedName name="신성">#REF!</definedName>
    <definedName name="신성1">#REF!</definedName>
    <definedName name="신성2">#REF!</definedName>
    <definedName name="신성3">#REF!</definedName>
    <definedName name="신성4">#REF!</definedName>
    <definedName name="신성5">#REF!</definedName>
    <definedName name="신성6">#REF!</definedName>
    <definedName name="신성7">#REF!</definedName>
    <definedName name="신성감">#REF!</definedName>
    <definedName name="신축이음">#REF!</definedName>
    <definedName name="신축이음각도">#REF!</definedName>
    <definedName name="신축이음갯수">#REF!</definedName>
    <definedName name="신축이음장치">#REF!</definedName>
    <definedName name="신축장치">#REF!</definedName>
    <definedName name="신태진">#REF!</definedName>
    <definedName name="신호등">'[93]일위대가(가설)'!#REF!</definedName>
    <definedName name="신흥1호">#REF!</definedName>
    <definedName name="신흥2호">#REF!</definedName>
    <definedName name="실경상">#REF!</definedName>
    <definedName name="실행">#REF!</definedName>
    <definedName name="실행공사비추정대비표">[3]!실행공사비추정대비표</definedName>
    <definedName name="심우">#REF!</definedName>
    <definedName name="심우을">#REF!</definedName>
    <definedName name="ㅆ"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썰치">[3]Sheet3!$J$5:$K$140</definedName>
    <definedName name="씨">#REF!</definedName>
    <definedName name="씨그마ck">#REF!</definedName>
    <definedName name="씨그마y">#REF!</definedName>
    <definedName name="ㅇ" hidden="1">{"'용역비'!$A$4:$C$8"}</definedName>
    <definedName name="ㅇ10">#REF!</definedName>
    <definedName name="ㅇ20">#REF!</definedName>
    <definedName name="ㅇ560">#REF!</definedName>
    <definedName name="ㅇㄱ셔ㅓㅀ" hidden="1">#REF!</definedName>
    <definedName name="ㅇㄳ러">#REF!</definedName>
    <definedName name="ㅇㄴㄴㅇㅇㄴㄴㅇ" hidden="1">{"'용역비'!$A$4:$C$8"}</definedName>
    <definedName name="ㅇㄴㄹ">[3]Sheet3!#REF!</definedName>
    <definedName name="ㅇㄴㄹㄴㅇㄹㄹㄴㅇ" hidden="1">{"'용역비'!$A$4:$C$8"}</definedName>
    <definedName name="ㅇㄴㅁ">#REF!</definedName>
    <definedName name="ㅇㄴㅇ" hidden="1">{"'용역비'!$A$4:$C$8"}</definedName>
    <definedName name="ㅇㄹ" hidden="1">#REF!</definedName>
    <definedName name="ㅇㄹㄴㄹㅇㄴ">#REF!</definedName>
    <definedName name="ㅇㄹㄹ" hidden="1">#REF!</definedName>
    <definedName name="ㅇㄹㄹㄹ">#REF!</definedName>
    <definedName name="ㅇㄹㅀ" hidden="1">#REF!</definedName>
    <definedName name="ㅇㄹㅇㄹ" hidden="1">'[64]#REF'!$A$3:$H$292</definedName>
    <definedName name="ㅇ라ㅓㅏㅗㄹ"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ㅇㄻㄹ">#REF!</definedName>
    <definedName name="ㅇㅀ" hidden="1">{"'용역비'!$A$4:$C$8"}</definedName>
    <definedName name="ㅇㅀㅇㅀㄹㅇㅎ">#REF!</definedName>
    <definedName name="ㅇㅁㄴㅇ">#REF!</definedName>
    <definedName name="ㅇㅅㄱ6ㅕ">[10]제직재!#REF!</definedName>
    <definedName name="ㅇ사ㅛ호">'[94]2F 회의실견적(5_14 일대)'!$J$31</definedName>
    <definedName name="ㅇ샤"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ㅇ서ㅑ">#N/A</definedName>
    <definedName name="ㅇ숏로">#REF!</definedName>
    <definedName name="ㅇㅇ" hidden="1">#REF!</definedName>
    <definedName name="ㅇㅇㄹ" hidden="1">'[64]#REF'!#REF!</definedName>
    <definedName name="ㅇㅇㅇ" hidden="1">{"'용역비'!$A$4:$C$8"}</definedName>
    <definedName name="ㅇㅇㅇㅇ" hidden="1">#REF!</definedName>
    <definedName name="ㅇㅇㅇㅇㅇ">#REF!</definedName>
    <definedName name="ㅇㅇㅇㅇㅇㅇㅇㅇㅇ">#REF!</definedName>
    <definedName name="ㅇㅎㅇㅎ" hidden="1">{"'용역비'!$A$4:$C$8"}</definedName>
    <definedName name="ㅇㅎㅎㅀㅎㅎㅎㅎㅎㄶ">#REF!</definedName>
    <definedName name="ㅇ호" hidden="1">{"'용역비'!$A$4:$C$8"}</definedName>
    <definedName name="ㅇ호ㅓ" hidden="1">{"'용역비'!$A$4:$C$8"}</definedName>
    <definedName name="ㅇ호ㅓㅇㅎ" hidden="1">{"'용역비'!$A$4:$C$8"}</definedName>
    <definedName name="ㅇ호ㅓㅇ호ㅓ" hidden="1">{"'용역비'!$A$4:$C$8"}</definedName>
    <definedName name="ㅇ호ㅓㅎ" hidden="1">{"'용역비'!$A$4:$C$8"}</definedName>
    <definedName name="ㅇ호ㅓ호ㅓ" hidden="1">{"'용역비'!$A$4:$C$8"}</definedName>
    <definedName name="아_스_타_일_공">#REF!</definedName>
    <definedName name="아나ㅣㅇ">#REF!</definedName>
    <definedName name="아니다">#REF!</definedName>
    <definedName name="아래">[3]!아래</definedName>
    <definedName name="아래1">[3]!아래1</definedName>
    <definedName name="아무" hidden="1">{#N/A,#N/A,FALSE,"배수2"}</definedName>
    <definedName name="아무거나" hidden="1">{#N/A,#N/A,FALSE,"배수2"}</definedName>
    <definedName name="아사꾸라방식">[3]!아사꾸라방식</definedName>
    <definedName name="아스관">#REF!</definedName>
    <definedName name="아스콘">#REF!</definedName>
    <definedName name="아아아앙">#REF!</definedName>
    <definedName name="아연도배관단가">#REF!</definedName>
    <definedName name="아연도배관자재">#REF!</definedName>
    <definedName name="아이구" hidden="1">{#N/A,#N/A,FALSE,"조골재"}</definedName>
    <definedName name="아이미">BlankMacro1</definedName>
    <definedName name="아콘467">#REF!</definedName>
    <definedName name="아콘78">#REF!</definedName>
    <definedName name="아콘관">#REF!</definedName>
    <definedName name="아트관">#REF!</definedName>
    <definedName name="아ㅏㅓ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아ㅏㅓㅗㄹ"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아ㅓ림" hidden="1">{#N/A,#N/A,FALSE,"포장1";#N/A,#N/A,FALSE,"포장1"}</definedName>
    <definedName name="악취">#REF!</definedName>
    <definedName name="안">#REF!</definedName>
    <definedName name="안관">#REF!</definedName>
    <definedName name="안내">#REF!</definedName>
    <definedName name="안방1호">#REF!</definedName>
    <definedName name="안방2호">#REF!</definedName>
    <definedName name="안벽">#REF!</definedName>
    <definedName name="안재범">'[6]#REF'!$A$1:$F$25</definedName>
    <definedName name="안전">#REF!</definedName>
    <definedName name="안전관리비">#REF!</definedName>
    <definedName name="안전관리비기초액">#REF!</definedName>
    <definedName name="안전관리비율">#REF!</definedName>
    <definedName name="안전기초">#REF!</definedName>
    <definedName name="안전휀스">#REF!</definedName>
    <definedName name="안정수위">#REF!</definedName>
    <definedName name="안해">#REF!</definedName>
    <definedName name="알d">#REF!</definedName>
    <definedName name="알파1">#REF!</definedName>
    <definedName name="알파2">#REF!</definedName>
    <definedName name="암거">#REF!</definedName>
    <definedName name="암거공">#REF!</definedName>
    <definedName name="암거공집계표">#REF!</definedName>
    <definedName name="암거구체_재료_수량산출__1">#REF!</definedName>
    <definedName name="암거구체_토공_수량산출__2">#REF!</definedName>
    <definedName name="암거구체사보강철근수량산출">#REF!</definedName>
    <definedName name="암거구체상하부면벽재료및토공수량산출">#REF!</definedName>
    <definedName name="암거구체수량산출_1연">#REF!</definedName>
    <definedName name="암거구체수량산출1연_형식1">#REF!</definedName>
    <definedName name="암거구체수량산출1연_형식2">#REF!</definedName>
    <definedName name="암거구체수량산출2연_형식1">#REF!</definedName>
    <definedName name="암거구체수량산출2연_형식2">#REF!</definedName>
    <definedName name="암거구체수량산출3연_형식1">#REF!</definedName>
    <definedName name="암거구체수량산출3연_형식2">#REF!</definedName>
    <definedName name="암거구체재료수량산출">#REF!</definedName>
    <definedName name="암거구체토공수량산출">#REF!</definedName>
    <definedName name="암거날개벽_재료_및_토공_수량산출__1">#REF!</definedName>
    <definedName name="암거날개벽단위수량표_성토구배1.8">#REF!</definedName>
    <definedName name="암거날개벽단위수량표제목_성토면경사1.8">#REF!</definedName>
    <definedName name="암거날개벽및면벽단위량산식_성토구배1.8">#REF!</definedName>
    <definedName name="암거날개벽유출입부바닥콘크리트및공제단위수량산출제목성토구배1.8">#REF!</definedName>
    <definedName name="암거날개벽재료및토공수량산출">#REF!</definedName>
    <definedName name="앞들1호">#REF!</definedName>
    <definedName name="앞들2호">#REF!</definedName>
    <definedName name="앨c">#REF!</definedName>
    <definedName name="앨e">#REF!</definedName>
    <definedName name="앵커볼트">#REF!</definedName>
    <definedName name="약">#REF!</definedName>
    <definedName name="양______생______공">#REF!</definedName>
    <definedName name="양생1">#REF!</definedName>
    <definedName name="양생2">#REF!</definedName>
    <definedName name="양수량">#REF!</definedName>
    <definedName name="양식">'[36]1. 화성시 도리도2해역 이중돔형 어초 제작.xlsx'!BlankMacro1</definedName>
    <definedName name="양호">[95]XL4Poppy!$C$31</definedName>
    <definedName name="양호1">[95]XL4Poppy!$C$9</definedName>
    <definedName name="양호3">[95]XL4Poppy!$B$1:$B$16</definedName>
    <definedName name="어" hidden="1">{"'용역비'!$A$4:$C$8"}</definedName>
    <definedName name="어라">#REF!</definedName>
    <definedName name="어초자재">#REF!</definedName>
    <definedName name="어ㅓ"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어ㅓㅓㅇ"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어ㅘㄴ"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억이상" hidden="1">{#N/A,#N/A,FALSE,"2~8번"}</definedName>
    <definedName name="언" hidden="1">#REF!</definedName>
    <definedName name="엄차현" hidden="1">[96]Sheet1!#REF!</definedName>
    <definedName name="업" hidden="1">{#N/A,#N/A,FALSE,"포장2"}</definedName>
    <definedName name="업종" hidden="1">{#N/A,#N/A,FALSE,"포장2"}</definedName>
    <definedName name="업체" hidden="1">{#N/A,#N/A,FALSE,"구조2"}</definedName>
    <definedName name="업체순위" hidden="1">{#N/A,#N/A,FALSE,"배수2"}</definedName>
    <definedName name="에치원">#REF!</definedName>
    <definedName name="역_T형옹벽_개소별명세">#REF!</definedName>
    <definedName name="역_T형옹벽_수량집계">#REF!</definedName>
    <definedName name="역L형옹벽개소별명세">#REF!</definedName>
    <definedName name="역L형옹벽단위수량산식_성토구배1.5">#REF!</definedName>
    <definedName name="역L형옹벽단위수량산식_성토구배1.8">#REF!</definedName>
    <definedName name="역L형옹벽단위수량산식_수평">#REF!</definedName>
    <definedName name="역L형옹벽단위수량표_성토구배1.5">#REF!</definedName>
    <definedName name="역L형옹벽단위수량표_성토구배1.8">#REF!</definedName>
    <definedName name="역L형옹벽단위수량표_수평">#REF!</definedName>
    <definedName name="역L형옹벽수량집계">#REF!</definedName>
    <definedName name="역L형옹벽치수표_성토구배1.5">#REF!</definedName>
    <definedName name="역L형옹벽치수표_성토구배1.8">#REF!</definedName>
    <definedName name="역L형옹벽치수표_수평">#REF!</definedName>
    <definedName name="역T형옹벽개소별명세">#REF!</definedName>
    <definedName name="역T형옹벽단위수량산식">#REF!</definedName>
    <definedName name="역T형옹벽단위수량산식_성토구배1.5">#REF!</definedName>
    <definedName name="역T형옹벽단위수량산식_성토구배1.8">#REF!</definedName>
    <definedName name="역T형옹벽단위수량산식_수평">#REF!</definedName>
    <definedName name="역T형옹벽단위수량표">#REF!</definedName>
    <definedName name="역T형옹벽단위수량표_성토구배1.5">#REF!</definedName>
    <definedName name="역T형옹벽단위수량표_성토구배1.8">#REF!</definedName>
    <definedName name="역T형옹벽단위수량표_수평">#REF!</definedName>
    <definedName name="역T형옹벽수량집계">#REF!</definedName>
    <definedName name="역T형옹벽치수표">#REF!</definedName>
    <definedName name="역T형옹벽치수표_성토구배1.5">#REF!</definedName>
    <definedName name="역T형옹벽치수표_성토구배1.8">#REF!</definedName>
    <definedName name="역T형옹벽치수표_수평">#REF!</definedName>
    <definedName name="연______돌______공">#REF!</definedName>
    <definedName name="연______마______공">#REF!</definedName>
    <definedName name="연마공001">#REF!</definedName>
    <definedName name="연마공002">#REF!</definedName>
    <definedName name="연마공011">#REF!</definedName>
    <definedName name="연마공012">#REF!</definedName>
    <definedName name="연마공982">#REF!</definedName>
    <definedName name="연마공991">#REF!</definedName>
    <definedName name="연마공992">#REF!</definedName>
    <definedName name="연번">#REF!</definedName>
    <definedName name="연습">#REF!</definedName>
    <definedName name="연장">#REF!</definedName>
    <definedName name="연장산출D1000">#REF!</definedName>
    <definedName name="연장산출D800">#REF!</definedName>
    <definedName name="영__림____기__사">#REF!</definedName>
    <definedName name="영산홍">#REF!</definedName>
    <definedName name="영상">#REF!</definedName>
    <definedName name="영시스템" hidden="1">[97]수량산출!#REF!</definedName>
    <definedName name="예비비수">#REF!</definedName>
    <definedName name="예비비평">#REF!</definedName>
    <definedName name="예외1">[3]Sheet3!#REF!</definedName>
    <definedName name="예외2">[3]Sheet3!#REF!</definedName>
    <definedName name="예외3">[3]Sheet3!#REF!</definedName>
    <definedName name="예외4">[3]Sheet3!#REF!</definedName>
    <definedName name="예정가" hidden="1">{#N/A,#N/A,FALSE,"포장2"}</definedName>
    <definedName name="오" hidden="1">[44]실행철강하도!$A$1:$A$4</definedName>
    <definedName name="오상호표">[98]호표!$A$1:$L$229</definedName>
    <definedName name="오주1호">#REF!</definedName>
    <definedName name="오주2호">#REF!</definedName>
    <definedName name="오주3호">#REF!</definedName>
    <definedName name="오주4호">#REF!</definedName>
    <definedName name="오지영">#REF!</definedName>
    <definedName name="오층배관">#REF!</definedName>
    <definedName name="오층배관값">#REF!</definedName>
    <definedName name="오층접지선">#REF!</definedName>
    <definedName name="오층접지선값">#REF!</definedName>
    <definedName name="오층주간선">#REF!</definedName>
    <definedName name="오층주간선값">#REF!</definedName>
    <definedName name="오케이">#REF!</definedName>
    <definedName name="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옥계1교">#REF!</definedName>
    <definedName name="옥외대비" hidden="1">{#N/A,#N/A,FALSE,"이태원철근"}</definedName>
    <definedName name="온______돌______공">#REF!</definedName>
    <definedName name="옹" hidden="1">{#N/A,#N/A,FALSE,"골재소요량";#N/A,#N/A,FALSE,"골재소요량"}</definedName>
    <definedName name="옹2되">#REF!</definedName>
    <definedName name="옹2부">#REF!</definedName>
    <definedName name="옹2블캡">#REF!</definedName>
    <definedName name="옹2블표">#REF!</definedName>
    <definedName name="옹2상">#REF!</definedName>
    <definedName name="옹2속">#REF!</definedName>
    <definedName name="옹2잔">#REF!</definedName>
    <definedName name="옹2잡">#REF!</definedName>
    <definedName name="옹2지1">#REF!</definedName>
    <definedName name="옹2지2">#REF!</definedName>
    <definedName name="옹2지3">#REF!</definedName>
    <definedName name="옹2터">#REF!</definedName>
    <definedName name="옹2합">#REF!</definedName>
    <definedName name="옹되">#REF!</definedName>
    <definedName name="옹벽" hidden="1">{#N/A,#N/A,FALSE,"혼합골재"}</definedName>
    <definedName name="옹벽1">[6]기본일위!$1:$1048576</definedName>
    <definedName name="옹벽공">#REF!</definedName>
    <definedName name="옹벽단위" hidden="1">{#N/A,#N/A,FALSE,"골재소요량";#N/A,#N/A,FALSE,"골재소요량"}</definedName>
    <definedName name="옹벽단위수량" hidden="1">{#N/A,#N/A,FALSE,"혼합골재"}</definedName>
    <definedName name="옹벽수량집계표" hidden="1">{#N/A,#N/A,FALSE,"2~8번"}</definedName>
    <definedName name="옹벽수량집계표총괄" hidden="1">{#N/A,#N/A,FALSE,"혼합골재"}</definedName>
    <definedName name="옹부">#REF!</definedName>
    <definedName name="옹블캡">#REF!</definedName>
    <definedName name="옹블표">#REF!</definedName>
    <definedName name="옹상">#REF!</definedName>
    <definedName name="옹속">#REF!</definedName>
    <definedName name="옹잔">#REF!</definedName>
    <definedName name="옹잡">#REF!</definedName>
    <definedName name="옹지1">#REF!</definedName>
    <definedName name="옹지2">#REF!</definedName>
    <definedName name="옹지3">#REF!</definedName>
    <definedName name="옹터">#REF!</definedName>
    <definedName name="옹합">#REF!</definedName>
    <definedName name="완공3" hidden="1">#REF!</definedName>
    <definedName name="완도" hidden="1">{#N/A,#N/A,FALSE,"포장2"}</definedName>
    <definedName name="왕내역서">#REF!</definedName>
    <definedName name="왕벚나무">#REF!</definedName>
    <definedName name="왜성도라지">#REF!</definedName>
    <definedName name="외벽">#REF!</definedName>
    <definedName name="외주견적대비">[3]!외주견적대비</definedName>
    <definedName name="외주견적의뢰">[3]!외주견적의뢰</definedName>
    <definedName name="외주견적의뢰2">[3]!외주견적의뢰2</definedName>
    <definedName name="요동1호">#REF!</definedName>
    <definedName name="요동2호">#REF!</definedName>
    <definedName name="요약문">#REF!</definedName>
    <definedName name="요율">#REF!</definedName>
    <definedName name="요율인쇄">#REF!</definedName>
    <definedName name="용_접_공__일반">#REF!</definedName>
    <definedName name="용_접_공__철도">#REF!</definedName>
    <definedName name="용용" hidden="1">{#N/A,#N/A,FALSE,"포장2"}</definedName>
    <definedName name="용접공">#REF!</definedName>
    <definedName name="용접공_일반">#REF!</definedName>
    <definedName name="용접공_일반001">#REF!</definedName>
    <definedName name="용접공_일반002">#REF!</definedName>
    <definedName name="용접공_일반011">#REF!</definedName>
    <definedName name="용접공_일반012">#REF!</definedName>
    <definedName name="용접공_일반982">#REF!</definedName>
    <definedName name="용접공_일반991">#REF!</definedName>
    <definedName name="용접공_일반992">#REF!</definedName>
    <definedName name="용접공_철도001">#REF!</definedName>
    <definedName name="용접공_철도002">#REF!</definedName>
    <definedName name="용접공_철도011">#REF!</definedName>
    <definedName name="용접공_철도012">#REF!</definedName>
    <definedName name="용접공_철도982">#REF!</definedName>
    <definedName name="용접공_철도991">#REF!</definedName>
    <definedName name="용접공_철도992">#REF!</definedName>
    <definedName name="용접공일반">#REF!</definedName>
    <definedName name="용접식_이음">#REF!</definedName>
    <definedName name="우">#REF!</definedName>
    <definedName name="우______물______공">#REF!</definedName>
    <definedName name="우강공감율">#REF!</definedName>
    <definedName name="우강기본율">#REF!</definedName>
    <definedName name="우강사업율">#REF!</definedName>
    <definedName name="우강세부율">#REF!</definedName>
    <definedName name="우리">#REF!</definedName>
    <definedName name="우물3">#REF!</definedName>
    <definedName name="우물통_굴착토사">#REF!</definedName>
    <definedName name="우물통굴착_리핑암">#REF!</definedName>
    <definedName name="우물통굴착_발파암">#REF!</definedName>
    <definedName name="우산">#REF!</definedName>
    <definedName name="우ㅝㄴ수2">#REF!</definedName>
    <definedName name="운반2">[3]Sheet3!#REF!</definedName>
    <definedName name="운반비">[85]단가!$F$66:$G$77</definedName>
    <definedName name="운반차운전사">#REF!</definedName>
    <definedName name="운암">#REF!</definedName>
    <definedName name="운잔">[3]Sheet3!#REF!</definedName>
    <definedName name="운전기사">#REF!</definedName>
    <definedName name="운전사">#REF!</definedName>
    <definedName name="운전사_기__계">#REF!</definedName>
    <definedName name="운전사_기계001">#REF!</definedName>
    <definedName name="운전사_기계002">#REF!</definedName>
    <definedName name="운전사_기계011">#REF!</definedName>
    <definedName name="운전사_기계012">#REF!</definedName>
    <definedName name="운전사_기계982">#REF!</definedName>
    <definedName name="운전사_기계991">#REF!</definedName>
    <definedName name="운전사_기계992">#REF!</definedName>
    <definedName name="운전사_운반차">#REF!</definedName>
    <definedName name="운전사_운반차001">#REF!</definedName>
    <definedName name="운전사_운반차002">#REF!</definedName>
    <definedName name="운전사_운반차011">#REF!</definedName>
    <definedName name="운전사_운반차012">#REF!</definedName>
    <definedName name="운전사_운반차982">#REF!</definedName>
    <definedName name="운전사_운반차991">#REF!</definedName>
    <definedName name="운전사_운반차992">#REF!</definedName>
    <definedName name="운전사기계">#REF!</definedName>
    <definedName name="운전조수">#REF!</definedName>
    <definedName name="운호1호">#REF!</definedName>
    <definedName name="운호2호">#REF!</definedName>
    <definedName name="운호3호">#REF!</definedName>
    <definedName name="울">[6]내역서2안!#REF!</definedName>
    <definedName name="울만집계용">#REF!</definedName>
    <definedName name="원">#REF!</definedName>
    <definedName name="원_가_계_산_서">#REF!</definedName>
    <definedName name="원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원가1">#REF!</definedName>
    <definedName name="원가계">#REF!</definedName>
    <definedName name="원가계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원가계산">#N/A</definedName>
    <definedName name="원가계산1">'[6]#REF'!#REF!</definedName>
    <definedName name="원가계산19"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원가계산서">#REF!</definedName>
    <definedName name="원가계산서2">#REF!</definedName>
    <definedName name="원가계산창">#N/A</definedName>
    <definedName name="원가계신">#REF!</definedName>
    <definedName name="원가내역" hidden="1">{#N/A,#N/A,FALSE,"포장단가"}</definedName>
    <definedName name="원가내역수정" hidden="1">{#N/A,#N/A,FALSE,"포장단가"}</definedName>
    <definedName name="원가합계">#REF!</definedName>
    <definedName name="원각"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원기기ㅣㅇ"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원남내역" hidden="1">[99]실행철강하도!$A$1:$A$4</definedName>
    <definedName name="원수">#REF!</definedName>
    <definedName name="원운1호">#REF!</definedName>
    <definedName name="원운2호">#REF!</definedName>
    <definedName name="원자력계장공001">#REF!</definedName>
    <definedName name="원자력계장공002">#REF!</definedName>
    <definedName name="원자력계장공011">#REF!</definedName>
    <definedName name="원자력계장공012">#REF!</definedName>
    <definedName name="원자력계장공982">#REF!</definedName>
    <definedName name="원자력계장공991">#REF!</definedName>
    <definedName name="원자력계장공992">#REF!</definedName>
    <definedName name="원자력기계설치공001">#REF!</definedName>
    <definedName name="원자력기계설치공002">#REF!</definedName>
    <definedName name="원자력기계설치공011">#REF!</definedName>
    <definedName name="원자력기계설치공012">#REF!</definedName>
    <definedName name="원자력기계설치공982">#REF!</definedName>
    <definedName name="원자력기계설치공991">#REF!</definedName>
    <definedName name="원자력기계설치공992">#REF!</definedName>
    <definedName name="원자력기술자001">#REF!</definedName>
    <definedName name="원자력기술자002">#REF!</definedName>
    <definedName name="원자력기술자011">#REF!</definedName>
    <definedName name="원자력기술자012">#REF!</definedName>
    <definedName name="원자력기술자982">#REF!</definedName>
    <definedName name="원자력기술자991">#REF!</definedName>
    <definedName name="원자력기술자992">#REF!</definedName>
    <definedName name="원자력덕트공001">#REF!</definedName>
    <definedName name="원자력덕트공002">#REF!</definedName>
    <definedName name="원자력덕트공011">#REF!</definedName>
    <definedName name="원자력덕트공012">#REF!</definedName>
    <definedName name="원자력덕트공982">#REF!</definedName>
    <definedName name="원자력덕트공991">#REF!</definedName>
    <definedName name="원자력덕트공992">#REF!</definedName>
    <definedName name="원자력배관공001">#REF!</definedName>
    <definedName name="원자력배관공002">#REF!</definedName>
    <definedName name="원자력배관공011">#REF!</definedName>
    <definedName name="원자력배관공012">#REF!</definedName>
    <definedName name="원자력배관공982">#REF!</definedName>
    <definedName name="원자력배관공991">#REF!</definedName>
    <definedName name="원자력배관공992">#REF!</definedName>
    <definedName name="원자력보온공001">#REF!</definedName>
    <definedName name="원자력보온공002">#REF!</definedName>
    <definedName name="원자력보온공011">#REF!</definedName>
    <definedName name="원자력보온공012">#REF!</definedName>
    <definedName name="원자력보온공982">#REF!</definedName>
    <definedName name="원자력보온공991">#REF!</definedName>
    <definedName name="원자력보온공992">#REF!</definedName>
    <definedName name="원자력용접공001">#REF!</definedName>
    <definedName name="원자력용접공002">#REF!</definedName>
    <definedName name="원자력용접공011">#REF!</definedName>
    <definedName name="원자력용접공012">#REF!</definedName>
    <definedName name="원자력용접공982">#REF!</definedName>
    <definedName name="원자력용접공991">#REF!</definedName>
    <definedName name="원자력용접공992">#REF!</definedName>
    <definedName name="원자력제관공001">#REF!</definedName>
    <definedName name="원자력제관공002">#REF!</definedName>
    <definedName name="원자력제관공011">#REF!</definedName>
    <definedName name="원자력제관공012">#REF!</definedName>
    <definedName name="원자력제관공982">#REF!</definedName>
    <definedName name="원자력제관공991">#REF!</definedName>
    <definedName name="원자력제관공992">#REF!</definedName>
    <definedName name="원자력케이블전공001">#REF!</definedName>
    <definedName name="원자력케이블전공002">#REF!</definedName>
    <definedName name="원자력케이블전공011">#REF!</definedName>
    <definedName name="원자력케이블전공012">#REF!</definedName>
    <definedName name="원자력케이블전공982">#REF!</definedName>
    <definedName name="원자력케이블전공991">#REF!</definedName>
    <definedName name="원자력케이블전공992">#REF!</definedName>
    <definedName name="원자력특별인부001">#REF!</definedName>
    <definedName name="원자력특별인부002">#REF!</definedName>
    <definedName name="원자력특별인부011">#REF!</definedName>
    <definedName name="원자력특별인부012">#REF!</definedName>
    <definedName name="원자력특별인부982">#REF!</definedName>
    <definedName name="원자력특별인부991">#REF!</definedName>
    <definedName name="원자력특별인부992">#REF!</definedName>
    <definedName name="원자력품질관리사001">#REF!</definedName>
    <definedName name="원자력품질관리사002">#REF!</definedName>
    <definedName name="원자력품질관리사011">#REF!</definedName>
    <definedName name="원자력품질관리사012">#REF!</definedName>
    <definedName name="원자력품질관리사982">#REF!</definedName>
    <definedName name="원자력품질관리사991">#REF!</definedName>
    <definedName name="원자력품질관리사992">#REF!</definedName>
    <definedName name="원자력플랜트전공001">#REF!</definedName>
    <definedName name="원자력플랜트전공002">#REF!</definedName>
    <definedName name="원자력플랜트전공011">#REF!</definedName>
    <definedName name="원자력플랜트전공012">#REF!</definedName>
    <definedName name="원자력플랜트전공982">#REF!</definedName>
    <definedName name="원자력플랜트전공991">#REF!</definedName>
    <definedName name="원자력플랜트전공992">#REF!</definedName>
    <definedName name="원지반다짐">#REF!</definedName>
    <definedName name="원형1">#REF!</definedName>
    <definedName name="원형2">#REF!</definedName>
    <definedName name="월">#REF!</definedName>
    <definedName name="월드건설" hidden="1">{#N/A,#N/A,FALSE,"이태원철근"}</definedName>
    <definedName name="월포집계">#REF!</definedName>
    <definedName name="위______생______공">#REF!</definedName>
    <definedName name="위락경관">#REF!</definedName>
    <definedName name="위생공001">#REF!</definedName>
    <definedName name="위생공002">#REF!</definedName>
    <definedName name="위생공011">#REF!</definedName>
    <definedName name="위생공012">#REF!</definedName>
    <definedName name="위생공982">#REF!</definedName>
    <definedName name="위생공991">#REF!</definedName>
    <definedName name="위생공992">#REF!</definedName>
    <definedName name="위생공중보건">#REF!</definedName>
    <definedName name="위치">#N/A</definedName>
    <definedName name="위치조서">#REF!</definedName>
    <definedName name="위치평면도">#REF!</definedName>
    <definedName name="윙카">#REF!</definedName>
    <definedName name="유______리______공">#REF!</definedName>
    <definedName name="유구연">'[36]1. 화성시 도리도2해역 이중돔형 어초 제작.xlsx'!BlankMacro1</definedName>
    <definedName name="유리공">#REF!</definedName>
    <definedName name="유리공001">#REF!</definedName>
    <definedName name="유리공002">#REF!</definedName>
    <definedName name="유리공011">#REF!</definedName>
    <definedName name="유리공012">#REF!</definedName>
    <definedName name="유리공982">#REF!</definedName>
    <definedName name="유리공991">#REF!</definedName>
    <definedName name="유리공992">#REF!</definedName>
    <definedName name="유상진">#REF!</definedName>
    <definedName name="유지관리비" hidden="1">#REF!</definedName>
    <definedName name="유형" hidden="1">{#N/A,#N/A,FALSE,"혼합골재"}</definedName>
    <definedName name="육리1호">#REF!</definedName>
    <definedName name="육리2호">#REF!</definedName>
    <definedName name="육상동식물">#REF!</definedName>
    <definedName name="육상면정리및청소">#REF!</definedName>
    <definedName name="육수동식물">#REF!</definedName>
    <definedName name="율">#REF!</definedName>
    <definedName name="은">#REF!</definedName>
    <definedName name="은비">#REF!</definedName>
    <definedName name="은산1호">#REF!</definedName>
    <definedName name="은산2호">#REF!</definedName>
    <definedName name="은산3호">#REF!</definedName>
    <definedName name="은산4호">#REF!</definedName>
    <definedName name="은행나무">#REF!</definedName>
    <definedName name="을">#REF!</definedName>
    <definedName name="을지">#N/A</definedName>
    <definedName name="을지양식">#REF!</definedName>
    <definedName name="음">#REF!</definedName>
    <definedName name="응달수문">[90]내역!#REF!</definedName>
    <definedName name="응용" hidden="1">{"'용역비'!$A$4:$C$8"}</definedName>
    <definedName name="의" hidden="1">{#N/A,#N/A,FALSE,"운반시간"}</definedName>
    <definedName name="이">[3]!돌아가기</definedName>
    <definedName name="이공구공사원가">#REF!</definedName>
    <definedName name="이동">[3]!외주견적의뢰</definedName>
    <definedName name="이띠">#REF!</definedName>
    <definedName name="이름" hidden="1">{#N/A,#N/A,FALSE,"구조1"}</definedName>
    <definedName name="이릉" hidden="1">#REF!</definedName>
    <definedName name="이삼">#REF!</definedName>
    <definedName name="이상">#REF!</definedName>
    <definedName name="이성희">#REF!</definedName>
    <definedName name="이식">#REF!</definedName>
    <definedName name="이식관련" hidden="1">#REF!</definedName>
    <definedName name="이식단가">#REF!</definedName>
    <definedName name="이식단가1">#REF!</definedName>
    <definedName name="이식일위">#REF!</definedName>
    <definedName name="이어ㅣㅏ">#REF!</definedName>
    <definedName name="이윤">#REF!</definedName>
    <definedName name="利潤">'[6]#REF'!$E$23</definedName>
    <definedName name="이윤및일반관리비">#REF!</definedName>
    <definedName name="이윤율">#REF!</definedName>
    <definedName name="이전화면">[3]!이전화면</definedName>
    <definedName name="이전화면1">[3]!이전화면1</definedName>
    <definedName name="이종훈" hidden="1">[52]전기!$A$4:$A$163</definedName>
    <definedName name="이주연">'[36]1. 화성시 도리도2해역 이중돔형 어초 제작.xlsx'!BlankMacro1</definedName>
    <definedName name="이중PE250">#REF!</definedName>
    <definedName name="이중PE300">#REF!</definedName>
    <definedName name="이중PE350">#REF!</definedName>
    <definedName name="이중PE400">#REF!</definedName>
    <definedName name="이철우">[3]Sheet3!#REF!</definedName>
    <definedName name="이층배관">#REF!</definedName>
    <definedName name="이층배관값">#REF!</definedName>
    <definedName name="이층접지선">#REF!</definedName>
    <definedName name="이층접지선값">#REF!</definedName>
    <definedName name="이층주간선">#REF!</definedName>
    <definedName name="이층주간선값">#REF!</definedName>
    <definedName name="이현구">#REF!</definedName>
    <definedName name="이형철근">266523</definedName>
    <definedName name="인1">#REF!</definedName>
    <definedName name="인2">#REF!</definedName>
    <definedName name="인3">#REF!</definedName>
    <definedName name="인4">#REF!</definedName>
    <definedName name="인5">#REF!</definedName>
    <definedName name="인6">#REF!</definedName>
    <definedName name="인7">#REF!</definedName>
    <definedName name="인8">#REF!</definedName>
    <definedName name="인9">#REF!</definedName>
    <definedName name="인건비">[100]노임!$A$3:$B$19</definedName>
    <definedName name="인구">#REF!</definedName>
    <definedName name="인동덩쿨">#REF!</definedName>
    <definedName name="인부Q">#REF!</definedName>
    <definedName name="인쇄양식">#N/A</definedName>
    <definedName name="인쇄하기">'[36]1. 화성시 도리도2해역 이중돔형 어초 제작.xlsx'!인쇄하기</definedName>
    <definedName name="인원">#REF!</definedName>
    <definedName name="인천지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일" hidden="1">[44]실행철강하도!$A$1:$A$4</definedName>
    <definedName name="일반">#REF!</definedName>
    <definedName name="일반관리비">#REF!</definedName>
    <definedName name="一般管理費">'[6]#REF'!$E$22</definedName>
    <definedName name="일반관리비율">#REF!</definedName>
    <definedName name="일반부" hidden="1">{#N/A,#N/A,FALSE,"조골재"}</definedName>
    <definedName name="일반통신설비">[3]Sheet3!$A$4:$AB$191</definedName>
    <definedName name="일위">#REF!,#REF!</definedName>
    <definedName name="일위1">#REF!</definedName>
    <definedName name="일위규격매크로">[14]!일위규격매크로</definedName>
    <definedName name="일위대가">#REF!</definedName>
    <definedName name="일위대가1">[3]Sheet3!$A$3:$I$1731</definedName>
    <definedName name="일위대가내역1" hidden="1">{#N/A,#N/A,FALSE,"포장단가"}</definedName>
    <definedName name="일위대가목록1">BlankMacro1</definedName>
    <definedName name="일위대가표">#REF!</definedName>
    <definedName name="일위산출">[3]Sheet3!$A$1:$AI$152</definedName>
    <definedName name="일위산출1">[3]Sheet3!$B$2:$AI$152</definedName>
    <definedName name="일위코드입력매크로">[14]!일위코드입력매크로</definedName>
    <definedName name="일위화면복귀매크로">[14]!일위화면복귀매크로</definedName>
    <definedName name="일의01">[6]직노!#REF!</definedName>
    <definedName name="일일대">[101]일위대가!#REF!</definedName>
    <definedName name="일일대가2">[102]일위대가!#REF!</definedName>
    <definedName name="일조장해">#REF!</definedName>
    <definedName name="일집" hidden="1">#REF!</definedName>
    <definedName name="일층배관">#REF!</definedName>
    <definedName name="일층배관값">#REF!</definedName>
    <definedName name="일층접지선">#REF!</definedName>
    <definedName name="일층접지선값">#REF!</definedName>
    <definedName name="일층주간선">#REF!</definedName>
    <definedName name="일층주간선값">#REF!</definedName>
    <definedName name="임">'[6]#REF'!#REF!</definedName>
    <definedName name="임금">#REF!</definedName>
    <definedName name="임직">#REF!</definedName>
    <definedName name="임형" hidden="1">{#N/A,#N/A,FALSE,"포장2"}</definedName>
    <definedName name="입력선택">#REF!</definedName>
    <definedName name="입력완료">[103]!입력완료</definedName>
    <definedName name="입안1호">#REF!</definedName>
    <definedName name="입안2호">#REF!</definedName>
    <definedName name="입안3호">#REF!</definedName>
    <definedName name="입안4호">#REF!</definedName>
    <definedName name="입안기존2">#REF!</definedName>
    <definedName name="입찰견적초청현황">[3]!입찰견적초청현황</definedName>
    <definedName name="입찰금액">#REF!</definedName>
    <definedName name="입찰금액안" hidden="1">[104]집계표!#REF!</definedName>
    <definedName name="입찰내역">#REF!</definedName>
    <definedName name="ㅈ">#REF!</definedName>
    <definedName name="ㅈ56ㅕ" hidden="1">{"'용역비'!$A$4:$C$8"}</definedName>
    <definedName name="ㅈㄱ" hidden="1">{#N/A,#N/A,FALSE,"조골재"}</definedName>
    <definedName name="ㅈㄷ"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ㅈㄷㄱ">[105]약품공급2!#REF!</definedName>
    <definedName name="ㅈㄷㄱㄷㄱㄷ" hidden="1">{"'용역비'!$A$4:$C$8"}</definedName>
    <definedName name="ㅈㅁ">#REF!</definedName>
    <definedName name="ㅈㅇ" hidden="1">{"'용역비'!$A$4:$C$8"}</definedName>
    <definedName name="ㅈㅈ">'[6]#REF'!$A$1:$F$25</definedName>
    <definedName name="ㅈㅈㅈ" hidden="1">{"'용역비'!$A$4:$C$8"}</definedName>
    <definedName name="ㅈㅈㅈㅈㅈㅈ" hidden="1">{"'용역비'!$A$4:$C$8"}</definedName>
    <definedName name="자" hidden="1">{"'용역비'!$A$4:$C$8"}</definedName>
    <definedName name="자_트">#REF!</definedName>
    <definedName name="자갈구입운반_덤프15톤_경운기__㎥당">#REF!</definedName>
    <definedName name="자귀나무">#REF!</definedName>
    <definedName name="자동화재탐지설비">[3]Sheet3!$A$466:$AB$548</definedName>
    <definedName name="자연수위">#REF!</definedName>
    <definedName name="자재">#REF!</definedName>
    <definedName name="자재1" hidden="1">{#N/A,#N/A,FALSE,"포장2"}</definedName>
    <definedName name="자재2" hidden="1">{#N/A,#N/A,FALSE,"구조2"}</definedName>
    <definedName name="자재단가">[3]Sheet3!$A$1:$S$333</definedName>
    <definedName name="자재단가3월" hidden="1">{#N/A,#N/A,FALSE,"포장단가"}</definedName>
    <definedName name="자재단가표">[3]Sheet3!$A$4:$N$127</definedName>
    <definedName name="자재비" hidden="1">{"'용역비'!$A$4:$C$8"}</definedName>
    <definedName name="자재비1">#REF!</definedName>
    <definedName name="자재비2">#REF!</definedName>
    <definedName name="자재수">#REF!</definedName>
    <definedName name="자재일람">[106]재료비!$A$3:$K$32</definedName>
    <definedName name="자재집계" hidden="1">{#N/A,#N/A,FALSE,"포장단가"}</definedName>
    <definedName name="자재집계표">#REF!</definedName>
    <definedName name="자재집계표제목">#REF!</definedName>
    <definedName name="자재평">#REF!</definedName>
    <definedName name="작__업____반__장">#REF!</definedName>
    <definedName name="작업계획" hidden="1">{#N/A,#N/A,FALSE,"포장단가"}</definedName>
    <definedName name="작업공수">#REF!</definedName>
    <definedName name="작업반장">#REF!</definedName>
    <definedName name="작업반장001">#REF!</definedName>
    <definedName name="작업반장002">#REF!</definedName>
    <definedName name="작업반장011">#REF!</definedName>
    <definedName name="작업반장012">#REF!</definedName>
    <definedName name="작업반장982">#REF!</definedName>
    <definedName name="작업반장991">#REF!</definedName>
    <definedName name="작업반장992">#REF!</definedName>
    <definedName name="잔디_평떼">#REF!</definedName>
    <definedName name="잔토">#REF!</definedName>
    <definedName name="잠______수______공">#REF!</definedName>
    <definedName name="잠______항______공">#REF!</definedName>
    <definedName name="잠수부001">#REF!</definedName>
    <definedName name="잠수부002">#REF!</definedName>
    <definedName name="잠수부011">#REF!</definedName>
    <definedName name="잠수부012">#REF!</definedName>
    <definedName name="잠수부982">#REF!</definedName>
    <definedName name="잠수부991">#REF!</definedName>
    <definedName name="잠수부992">#REF!</definedName>
    <definedName name="잡비">#REF!</definedName>
    <definedName name="잡지출수">#REF!</definedName>
    <definedName name="잡지출평">#REF!</definedName>
    <definedName name="잣나무">#REF!</definedName>
    <definedName name="장1">#REF!</definedName>
    <definedName name="장2">#REF!</definedName>
    <definedName name="장3">#REF!</definedName>
    <definedName name="장4">#REF!</definedName>
    <definedName name="장5">#REF!</definedName>
    <definedName name="장6">#REF!</definedName>
    <definedName name="장7">#REF!</definedName>
    <definedName name="장8">#REF!</definedName>
    <definedName name="장9">#REF!</definedName>
    <definedName name="장H13">#REF!</definedName>
    <definedName name="장H16">#REF!</definedName>
    <definedName name="장H19">#REF!</definedName>
    <definedName name="장H22">#REF!</definedName>
    <definedName name="장H25">#REF!</definedName>
    <definedName name="장H29">#REF!</definedName>
    <definedName name="장H32">#REF!</definedName>
    <definedName name="장맥">#REF!</definedName>
    <definedName name="장비">#REF!</definedName>
    <definedName name="장산1">#REF!</definedName>
    <definedName name="장산2">#REF!</definedName>
    <definedName name="장산3">#REF!</definedName>
    <definedName name="장산교">#REF!</definedName>
    <definedName name="장성">#REF!</definedName>
    <definedName name="장성H32">#REF!</definedName>
    <definedName name="장집" hidden="1">{"'용역비'!$A$4:$C$8"}</definedName>
    <definedName name="장춘">#REF!</definedName>
    <definedName name="재">#REF!</definedName>
    <definedName name="재1">#REF!</definedName>
    <definedName name="재2">#REF!</definedName>
    <definedName name="재3">#REF!</definedName>
    <definedName name="재4">#REF!</definedName>
    <definedName name="재5">#REF!</definedName>
    <definedName name="재6">#REF!</definedName>
    <definedName name="재7">#REF!</definedName>
    <definedName name="재8">#REF!</definedName>
    <definedName name="재9">#REF!</definedName>
    <definedName name="재단가">#REF!</definedName>
    <definedName name="재료">'[6]#REF'!$AR$11:$AU$54</definedName>
    <definedName name="재료계산2">#REF!</definedName>
    <definedName name="재료비">#REF!</definedName>
    <definedName name="材料費">'[6]#REF'!$E$10</definedName>
    <definedName name="재료비1">#REF!</definedName>
    <definedName name="재료비10">#REF!</definedName>
    <definedName name="재료비11">#REF!</definedName>
    <definedName name="재료비12">#REF!</definedName>
    <definedName name="재료비13">#REF!</definedName>
    <definedName name="재료비14">#REF!</definedName>
    <definedName name="재료비15">#REF!</definedName>
    <definedName name="재료비16">#REF!</definedName>
    <definedName name="재료비17">#REF!</definedName>
    <definedName name="재료비2">#REF!</definedName>
    <definedName name="재료비3">#REF!</definedName>
    <definedName name="재료비4">#REF!</definedName>
    <definedName name="재료비5">#REF!</definedName>
    <definedName name="재료비6">#REF!</definedName>
    <definedName name="재료비7">#REF!</definedName>
    <definedName name="재료비8">#REF!</definedName>
    <definedName name="재료비9">#REF!</definedName>
    <definedName name="재료비금액">#REF!</definedName>
    <definedName name="재료비단가">#REF!</definedName>
    <definedName name="재료집계3">#REF!</definedName>
    <definedName name="재료집계표">#REF!</definedName>
    <definedName name="재집" hidden="1">{"'용역비'!$A$4:$C$8"}</definedName>
    <definedName name="저">#REF!</definedName>
    <definedName name="저감방안수립">#REF!</definedName>
    <definedName name="저수조만수위">#REF!</definedName>
    <definedName name="저압">#REF!</definedName>
    <definedName name="저압케이블공">'[36]1. 화성시 도리도2해역 이중돔형 어초 제작.xlsx'!저압케이블공</definedName>
    <definedName name="저압케이블전공">#REF!</definedName>
    <definedName name="저압케이블전공001">#REF!</definedName>
    <definedName name="저압케이블전공002">#REF!</definedName>
    <definedName name="저압케이블전공011">#REF!</definedName>
    <definedName name="저압케이블전공012">#REF!</definedName>
    <definedName name="저압케이블전공982">#REF!</definedName>
    <definedName name="저압케이블전공991">#REF!</definedName>
    <definedName name="저압케이블전공992">#REF!</definedName>
    <definedName name="적용계약간접노무비">#REF!</definedName>
    <definedName name="적용계약공사원가">#REF!</definedName>
    <definedName name="적용계약공사원가경비">#REF!</definedName>
    <definedName name="적용계약공사원가노무비">#REF!</definedName>
    <definedName name="적용계약공사원가재료비">#REF!</definedName>
    <definedName name="적용계약기타경비">#REF!</definedName>
    <definedName name="적용계약산재보험료">#REF!</definedName>
    <definedName name="적용계약안전관리비">#REF!</definedName>
    <definedName name="적용계약이윤">#REF!</definedName>
    <definedName name="적용계약일반관리비">#REF!</definedName>
    <definedName name="적용대가" hidden="1">{"'제조(순번)'!$A$386:$A$387","'제조(순번)'!$A$1:$H$399"}</definedName>
    <definedName name="적용대가산출표">#REF!</definedName>
    <definedName name="적용도급액">#REF!</definedName>
    <definedName name="적용물량프린트범위">#REF!</definedName>
    <definedName name="적용전선">#REF!</definedName>
    <definedName name="적용전선1">#REF!</definedName>
    <definedName name="적용제외간접노무비">#REF!</definedName>
    <definedName name="적용제외공사원가">#REF!</definedName>
    <definedName name="적용제외공사원가경비">#REF!</definedName>
    <definedName name="적용제외공사원가노무비">#REF!</definedName>
    <definedName name="적용제외공사원가재료비">#REF!</definedName>
    <definedName name="적용제외기타경비">#REF!</definedName>
    <definedName name="적용제외도급액">#REF!</definedName>
    <definedName name="적용제외산재보험료">#REF!</definedName>
    <definedName name="적용제외안전관리비">#REF!</definedName>
    <definedName name="적용제외이윤">#REF!</definedName>
    <definedName name="적용제외일반관리비">#REF!</definedName>
    <definedName name="적용호표">#REF!</definedName>
    <definedName name="적용호표1">#REF!</definedName>
    <definedName name="전">#REF!</definedName>
    <definedName name="전간노">#REF!</definedName>
    <definedName name="전고기">#REF!</definedName>
    <definedName name="전기공사1급">#REF!</definedName>
    <definedName name="전기공사2급">#REF!</definedName>
    <definedName name="전기공사기사_전기공사기사1급001">#REF!</definedName>
    <definedName name="전기공사기사_전기공사기사1급002">#REF!</definedName>
    <definedName name="전기공사기사_전기공사기사1급011">#REF!</definedName>
    <definedName name="전기공사기사_전기공사기사1급012">#REF!</definedName>
    <definedName name="전기공사기사_전기공사기사1급982">#REF!</definedName>
    <definedName name="전기공사기사_전기공사기사1급991">#REF!</definedName>
    <definedName name="전기공사기사_전기공사기사1급992">#REF!</definedName>
    <definedName name="전기공사산업기사_전기공사기사2급001">#REF!</definedName>
    <definedName name="전기공사산업기사_전기공사기사2급002">#REF!</definedName>
    <definedName name="전기공사산업기사_전기공사기사2급011">#REF!</definedName>
    <definedName name="전기공사산업기사_전기공사기사2급012">#REF!</definedName>
    <definedName name="전기공사산업기사_전기공사기사2급982">#REF!</definedName>
    <definedName name="전기공사산업기사_전기공사기사2급991">#REF!</definedName>
    <definedName name="전기공사산업기사_전기공사기사2급992">#REF!</definedName>
    <definedName name="전기공사원가">BlankMacro1</definedName>
    <definedName name="전기공사원가내역">BlankMacro1</definedName>
    <definedName name="전기내역서">#REF!</definedName>
    <definedName name="전동기용량">#REF!</definedName>
    <definedName name="전등신설">[3]Sheet3!$A$1:$M$203</definedName>
    <definedName name="전류×길이">#REF!</definedName>
    <definedName name="전류×길이의합">#REF!</definedName>
    <definedName name="전류×길이의합1">#REF!</definedName>
    <definedName name="전류길이">#REF!</definedName>
    <definedName name="전류길이의합">#REF!</definedName>
    <definedName name="전석2">#REF!</definedName>
    <definedName name="전선관">#REF!</definedName>
    <definedName name="전선관1">#REF!</definedName>
    <definedName name="전선관2">#REF!</definedName>
    <definedName name="전시" hidden="1">{"'용역비'!$A$4:$C$8"}</definedName>
    <definedName name="전시물량" hidden="1">{"'공사부문'!$A$6:$A$32"}</definedName>
    <definedName name="전시시설물" hidden="1">{"'용역비'!$A$4:$C$8"}</definedName>
    <definedName name="전양집계">#REF!</definedName>
    <definedName name="전양집계용">#REF!</definedName>
    <definedName name="전장">#REF!</definedName>
    <definedName name="전재료">#REF!</definedName>
    <definedName name="전체">#REF!</definedName>
    <definedName name="전체공사내역서">#REF!</definedName>
    <definedName name="전파장해">#REF!</definedName>
    <definedName name="절" hidden="1">[1]Sheet1!#REF!</definedName>
    <definedName name="절______단______공">#REF!</definedName>
    <definedName name="절_단_공">#REF!</definedName>
    <definedName name="절단공001">#REF!</definedName>
    <definedName name="절단공002">#REF!</definedName>
    <definedName name="절단공011">#REF!</definedName>
    <definedName name="절단공012">#REF!</definedName>
    <definedName name="절단공982">#REF!</definedName>
    <definedName name="절단공991">#REF!</definedName>
    <definedName name="절단공992">#REF!</definedName>
    <definedName name="절삭">#REF!</definedName>
    <definedName name="절삭2">#REF!</definedName>
    <definedName name="절토부도수로_재료수량산출">#REF!</definedName>
    <definedName name="절토부도수로_토공수량산출">#REF!</definedName>
    <definedName name="절토부도수로재료수량산출">#REF!</definedName>
    <definedName name="절토부도수로토공수량산출">#REF!</definedName>
    <definedName name="점검통로">#REF!</definedName>
    <definedName name="점수표">#REF!</definedName>
    <definedName name="접_높">#REF!</definedName>
    <definedName name="접_폭">#REF!</definedName>
    <definedName name="접속슬라브길이1">#REF!</definedName>
    <definedName name="접속슬라브길이2">#REF!</definedName>
    <definedName name="접속슬라브폭1">#REF!</definedName>
    <definedName name="접속슬라브폭2">#REF!</definedName>
    <definedName name="접속슬라브폭3">#REF!</definedName>
    <definedName name="접속슬라브폭4">#REF!</definedName>
    <definedName name="접속슬래브">#REF!</definedName>
    <definedName name="접속슬래브접합공">#REF!</definedName>
    <definedName name="접속저판길이1">#REF!</definedName>
    <definedName name="접속저판길이2">#REF!</definedName>
    <definedName name="접속저판폭1">#REF!</definedName>
    <definedName name="접속저판폭2">#REF!</definedName>
    <definedName name="접속저판폭3">#REF!</definedName>
    <definedName name="접속저판폭4">#REF!</definedName>
    <definedName name="정">#REF!</definedName>
    <definedName name="정______비______공">#REF!</definedName>
    <definedName name="정모">[107]약품공급2!#REF!</definedName>
    <definedName name="제______도______사">#REF!</definedName>
    <definedName name="제______재______공">#REF!</definedName>
    <definedName name="제_철__축_로_공">#REF!</definedName>
    <definedName name="제1호표">#REF!</definedName>
    <definedName name="제2호표">#REF!</definedName>
    <definedName name="제3호표">#REF!</definedName>
    <definedName name="제4호표">#REF!</definedName>
    <definedName name="제5호표">#REF!</definedName>
    <definedName name="제6호표">#REF!</definedName>
    <definedName name="제길">#REF!</definedName>
    <definedName name="제도사001">#REF!</definedName>
    <definedName name="제도사002">#REF!</definedName>
    <definedName name="제도사011">#REF!</definedName>
    <definedName name="제도사012">#REF!</definedName>
    <definedName name="제도사982">#REF!</definedName>
    <definedName name="제도사991">#REF!</definedName>
    <definedName name="제도사992">#REF!</definedName>
    <definedName name="제수추가" hidden="1">{"'용역비'!$A$4:$C$8"}</definedName>
    <definedName name="제잡비">#REF!</definedName>
    <definedName name="제조" hidden="1">#REF!</definedName>
    <definedName name="제조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제조노임">'[108]N賃率-職'!#REF!</definedName>
    <definedName name="제진설비1">#REF!</definedName>
    <definedName name="제철축로공001">#REF!</definedName>
    <definedName name="제철축로공002">#REF!</definedName>
    <definedName name="제철축로공011">#REF!</definedName>
    <definedName name="제철축로공012">#REF!</definedName>
    <definedName name="제철축로공982">#REF!</definedName>
    <definedName name="제철축로공991">#REF!</definedName>
    <definedName name="제철축로공992">#REF!</definedName>
    <definedName name="조">#REF!</definedName>
    <definedName name="조______경______공">#REF!</definedName>
    <definedName name="조______력______공">#REF!</definedName>
    <definedName name="조______적______공">#REF!</definedName>
    <definedName name="조__림____인__부">#REF!</definedName>
    <definedName name="조_적_공">#REF!</definedName>
    <definedName name="조경">54828</definedName>
    <definedName name="조경공">#REF!</definedName>
    <definedName name="조경공001">#REF!</definedName>
    <definedName name="조경공002">#REF!</definedName>
    <definedName name="조경공011">#REF!</definedName>
    <definedName name="조경공012">#REF!</definedName>
    <definedName name="조경공982">#REF!</definedName>
    <definedName name="조경공991">#REF!</definedName>
    <definedName name="조경공992">#REF!</definedName>
    <definedName name="조경변경">45400</definedName>
    <definedName name="조경일람">'[69]소포내역 (2)'!$A$3:$K$47</definedName>
    <definedName name="조달수수료">#REF!</definedName>
    <definedName name="조달청계약용">#REF!</definedName>
    <definedName name="조도등주종류">'[36]1. 화성시 도리도2해역 이중돔형 어초 제작.xlsx'!조도등주종류</definedName>
    <definedName name="조도케이블길이">'[36]1. 화성시 도리도2해역 이중돔형 어초 제작.xlsx'!조도케이블길이</definedName>
    <definedName name="조력공001">#REF!</definedName>
    <definedName name="조력공002">#REF!</definedName>
    <definedName name="조력공011">#REF!</definedName>
    <definedName name="조력공012">#REF!</definedName>
    <definedName name="조력공982">#REF!</definedName>
    <definedName name="조력공991">#REF!</definedName>
    <definedName name="조력공992">#REF!</definedName>
    <definedName name="조림인부">#REF!</definedName>
    <definedName name="조림인부001">#REF!</definedName>
    <definedName name="조림인부002">#REF!</definedName>
    <definedName name="조림인부011">#REF!</definedName>
    <definedName name="조림인부012">#REF!</definedName>
    <definedName name="조림인부982">#REF!</definedName>
    <definedName name="조림인부991">#REF!</definedName>
    <definedName name="조림인부992">#REF!</definedName>
    <definedName name="조사가" hidden="1">[109]입찰안!#REF!</definedName>
    <definedName name="조수">#REF!</definedName>
    <definedName name="조영수">#REF!</definedName>
    <definedName name="조원공">#REF!</definedName>
    <definedName name="조장">#REF!</definedName>
    <definedName name="조적공">#REF!</definedName>
    <definedName name="조적공001">#REF!</definedName>
    <definedName name="조적공002">#REF!</definedName>
    <definedName name="조적공011">#REF!</definedName>
    <definedName name="조적공012">#REF!</definedName>
    <definedName name="조적공982">#REF!</definedName>
    <definedName name="조적공991">#REF!</definedName>
    <definedName name="조적공992">#REF!</definedName>
    <definedName name="조정분">#N/A</definedName>
    <definedName name="종">BlankMacro1</definedName>
    <definedName name="종_배_수_관__개_소_별_명_세">#REF!</definedName>
    <definedName name="종_배_수_관_수_량_집_계">#REF!</definedName>
    <definedName name="종면벽">#REF!</definedName>
    <definedName name="종배수">#REF!</definedName>
    <definedName name="종배수관개소별명세">#REF!</definedName>
    <definedName name="종배수관공집계표">#REF!</definedName>
    <definedName name="종배수관구체토공량명세">#REF!</definedName>
    <definedName name="종배수관수량집계">#REF!</definedName>
    <definedName name="종연장조서">#REF!</definedName>
    <definedName name="종점">#REF!</definedName>
    <definedName name="종합청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평가">#REF!</definedName>
    <definedName name="주거">#REF!</definedName>
    <definedName name="주목">#REF!</definedName>
    <definedName name="주민의견수렴">#REF!</definedName>
    <definedName name="주빔플랜지">#REF!</definedName>
    <definedName name="주차장토공">#REF!</definedName>
    <definedName name="준_설_선__선_장">#REF!</definedName>
    <definedName name="준설선_기관사">#REF!</definedName>
    <definedName name="준설선_기관장">#REF!</definedName>
    <definedName name="준설선_운전사">#REF!</definedName>
    <definedName name="준설선_전기사">#REF!</definedName>
    <definedName name="준설선기관사001">#REF!</definedName>
    <definedName name="준설선기관사002">#REF!</definedName>
    <definedName name="준설선기관사012">#REF!</definedName>
    <definedName name="준설선기관사982">#REF!</definedName>
    <definedName name="준설선기관사991">#REF!</definedName>
    <definedName name="준설선기관사992">#REF!</definedName>
    <definedName name="준설선기관장001">#REF!</definedName>
    <definedName name="준설선기관장002">#REF!</definedName>
    <definedName name="준설선기관장011">#REF!</definedName>
    <definedName name="준설선기관장012">#REF!</definedName>
    <definedName name="준설선기관장982">#REF!</definedName>
    <definedName name="준설선기관장991">#REF!</definedName>
    <definedName name="준설선기관장992">#REF!</definedName>
    <definedName name="준설선선장001">#REF!</definedName>
    <definedName name="준설선선장002">#REF!</definedName>
    <definedName name="준설선선장011">#REF!</definedName>
    <definedName name="준설선선장012">#REF!</definedName>
    <definedName name="준설선선장982">#REF!</definedName>
    <definedName name="준설선선장991">#REF!</definedName>
    <definedName name="준설선선장992">#REF!</definedName>
    <definedName name="준설선운전사001">#REF!</definedName>
    <definedName name="준설선운전사002">#REF!</definedName>
    <definedName name="준설선운전사012">#REF!</definedName>
    <definedName name="준설선운전사982">#REF!</definedName>
    <definedName name="준설선운전사991">#REF!</definedName>
    <definedName name="준설선운전사992">#REF!</definedName>
    <definedName name="준설선전기사001">#REF!</definedName>
    <definedName name="준설선전기사002">#REF!</definedName>
    <definedName name="준설선전기사012">#REF!</definedName>
    <definedName name="준설선전기사982">#REF!</definedName>
    <definedName name="준설선전기사991">#REF!</definedName>
    <definedName name="준설선전기사992">#REF!</definedName>
    <definedName name="준설설기관사011">#REF!</definedName>
    <definedName name="준설설운전기사011">#REF!</definedName>
    <definedName name="준설설운전사011">#REF!</definedName>
    <definedName name="준설설전기사011">#REF!</definedName>
    <definedName name="줄______눈______공">#REF!</definedName>
    <definedName name="줄눈">46760</definedName>
    <definedName name="줄눈공">#REF!</definedName>
    <definedName name="줄눈공001">#REF!</definedName>
    <definedName name="줄눈공002">#REF!</definedName>
    <definedName name="줄눈공011">#REF!</definedName>
    <definedName name="줄눈공012">#REF!</definedName>
    <definedName name="줄눈공982">#REF!</definedName>
    <definedName name="줄눈공991">#REF!</definedName>
    <definedName name="줄눈공992">#REF!</definedName>
    <definedName name="줄사철">#REF!</definedName>
    <definedName name="중___기___조___장">#REF!</definedName>
    <definedName name="중_2">#REF!</definedName>
    <definedName name="중_3">#REF!</definedName>
    <definedName name="중_5">#REF!</definedName>
    <definedName name="중_6">#REF!</definedName>
    <definedName name="중_9">#REF!</definedName>
    <definedName name="중1">#REF!</definedName>
    <definedName name="중2">#REF!</definedName>
    <definedName name="중3">#REF!</definedName>
    <definedName name="중4">#REF!</definedName>
    <definedName name="중5">#REF!</definedName>
    <definedName name="중6">#REF!</definedName>
    <definedName name="중7">#REF!</definedName>
    <definedName name="중8">#REF!</definedName>
    <definedName name="중9">#REF!</definedName>
    <definedName name="중계">#REF!</definedName>
    <definedName name="중급원자력기술자001">#REF!</definedName>
    <definedName name="중급원자력기술자002">#REF!</definedName>
    <definedName name="중급원자력기술자011">#REF!</definedName>
    <definedName name="중급원자력기술자012">#REF!</definedName>
    <definedName name="중급원자력기술자982">#REF!</definedName>
    <definedName name="중급원자력기술자991">#REF!</definedName>
    <definedName name="중급원자력기술자992">#REF!</definedName>
    <definedName name="중기">#REF!</definedName>
    <definedName name="중기_운전_기사">#REF!</definedName>
    <definedName name="중기_운전_조수">#REF!</definedName>
    <definedName name="중기가격">#REF!</definedName>
    <definedName name="중기경">#REF!</definedName>
    <definedName name="중기기사">'[36]1. 화성시 도리도2해역 이중돔형 어초 제작.xlsx'!중기기사</definedName>
    <definedName name="중기기초단가현황2">#REF!</definedName>
    <definedName name="중기노">#REF!</definedName>
    <definedName name="중기산출">#REF!</definedName>
    <definedName name="중기운반_8톤덤프__1회당">#REF!</definedName>
    <definedName name="중기운반식" hidden="1">{#N/A,#N/A,FALSE,"포장단가"}</definedName>
    <definedName name="중기운전기사">#REF!</definedName>
    <definedName name="중기운전조수">#REF!</definedName>
    <definedName name="중기운전조장">#REF!</definedName>
    <definedName name="중기재">#REF!</definedName>
    <definedName name="중기조장">#REF!</definedName>
    <definedName name="중기총">#REF!</definedName>
    <definedName name="중량">#REF!</definedName>
    <definedName name="중량표">#REF!</definedName>
    <definedName name="중력식옹벽_개소별명세">#REF!</definedName>
    <definedName name="중력식옹벽_수량집계">#REF!</definedName>
    <definedName name="중력식옹벽개소별명세">#REF!</definedName>
    <definedName name="중력식옹벽단위수량및치수표_성토구배1.5_1.8">#REF!</definedName>
    <definedName name="중력식옹벽단위수량산식_성토구배1.5_1.8">#REF!</definedName>
    <definedName name="중력식옹벽단위수량산식_수평">#REF!</definedName>
    <definedName name="중력식옹벽단위수량표_수평">#REF!</definedName>
    <definedName name="중력식옹벽수량집계">#REF!</definedName>
    <definedName name="중력식옹벽치수표_성토구배1.5_1.8">#REF!</definedName>
    <definedName name="중력식옹벽치수표_수평">#REF!</definedName>
    <definedName name="중분대">#REF!</definedName>
    <definedName name="중분대1">#REF!</definedName>
    <definedName name="중분대2">#REF!</definedName>
    <definedName name="중유">#REF!</definedName>
    <definedName name="중합3회1">#REF!</definedName>
    <definedName name="중합3회2">#REF!</definedName>
    <definedName name="증감대비">#REF!</definedName>
    <definedName name="증경">#REF!</definedName>
    <definedName name="증계">#REF!</definedName>
    <definedName name="증노">#REF!</definedName>
    <definedName name="증대비" hidden="1">{#N/A,#N/A,FALSE,"포장단가"}</definedName>
    <definedName name="증수">#REF!</definedName>
    <definedName name="증재">#REF!</definedName>
    <definedName name="지" hidden="1">{#N/A,#N/A,FALSE,"배수2"}</definedName>
    <definedName name="지_적_기_사_1급">#REF!</definedName>
    <definedName name="지_적_기_사_2급">#REF!</definedName>
    <definedName name="지급부가포함">#REF!</definedName>
    <definedName name="지급자재">#REF!</definedName>
    <definedName name="지급자재대1">#REF!</definedName>
    <definedName name="지동">#REF!</definedName>
    <definedName name="지목">#REF!</definedName>
    <definedName name="지번">#REF!</definedName>
    <definedName name="지붕잇기공001">#REF!</definedName>
    <definedName name="지붕잇기공002">#REF!</definedName>
    <definedName name="지붕잇기공011">#REF!</definedName>
    <definedName name="지붕잇기공012">#REF!</definedName>
    <definedName name="지붕잇기공982">#REF!</definedName>
    <definedName name="지붕잇기공991">#REF!</definedName>
    <definedName name="지붕잇기공992">#REF!</definedName>
    <definedName name="지선공사비">#REF!</definedName>
    <definedName name="지수1">#REF!</definedName>
    <definedName name="지수표">#REF!</definedName>
    <definedName name="지역" hidden="1">{#N/A,#N/A,FALSE,"포장2"}</definedName>
    <definedName name="지역업체" hidden="1">{#N/A,#N/A,FALSE,"배수2"}</definedName>
    <definedName name="지적">#REF!</definedName>
    <definedName name="지적기능사_지적기능사2급001">#REF!</definedName>
    <definedName name="지적기능사_지적기능사2급002">#REF!</definedName>
    <definedName name="지적기능사_지적기능사2급011">#REF!</definedName>
    <definedName name="지적기능사_지적기능사2급012">#REF!</definedName>
    <definedName name="지적기능사_지적기능사2급982">#REF!</definedName>
    <definedName name="지적기능사_지적기능사2급991">#REF!</definedName>
    <definedName name="지적기능사_지적기능사2급992">#REF!</definedName>
    <definedName name="지적기능산업기사_지적기능사1급001">#REF!</definedName>
    <definedName name="지적기능산업기사_지적기능사1급002">#REF!</definedName>
    <definedName name="지적기능산업기사_지적기능사1급011">#REF!</definedName>
    <definedName name="지적기능산업기사_지적기능사1급012">#REF!</definedName>
    <definedName name="지적기능산업기사_지적기능사1급982">#REF!</definedName>
    <definedName name="지적기능산업기사_지적기능사1급991">#REF!</definedName>
    <definedName name="지적기능산업기사_지적기능사1급992">#REF!</definedName>
    <definedName name="지적기사_1급">#REF!</definedName>
    <definedName name="지적기사_2급">#REF!</definedName>
    <definedName name="지적기사_지적기사1급001">#REF!</definedName>
    <definedName name="지적기사_지적기사1급002">#REF!</definedName>
    <definedName name="지적기사_지적기사1급011">#REF!</definedName>
    <definedName name="지적기사_지적기사1급012">#REF!</definedName>
    <definedName name="지적기사_지적기사1급982">#REF!</definedName>
    <definedName name="지적기사_지적기사1급991">#REF!</definedName>
    <definedName name="지적기사_지적기사1급992">#REF!</definedName>
    <definedName name="지적산업기사_지적기사2급001">#REF!</definedName>
    <definedName name="지적산업기사_지적기사2급002">#REF!</definedName>
    <definedName name="지적산업기사_지적기사2급011">#REF!</definedName>
    <definedName name="지적산업기사_지적기사2급012">#REF!</definedName>
    <definedName name="지적산업기사_지적기사2급982">#REF!</definedName>
    <definedName name="지적산업기사_지적기사2급991">#REF!</definedName>
    <definedName name="지적산업기사_지적기사2급992">#REF!</definedName>
    <definedName name="지적편입면적">#REF!</definedName>
    <definedName name="지철" hidden="1">{#N/A,#N/A,FALSE,"포장2"}</definedName>
    <definedName name="지철자재" hidden="1">{#N/A,#N/A,FALSE,"포장2"}</definedName>
    <definedName name="지토" hidden="1">{#N/A,#N/A,FALSE,"포장1";#N/A,#N/A,FALSE,"포장1"}</definedName>
    <definedName name="지토자재" hidden="1">{#N/A,#N/A,FALSE,"포장2"}</definedName>
    <definedName name="지하배관">[110]지하!$G$3:$G$42</definedName>
    <definedName name="지하배관값">[110]지하!$J$3:$J$42</definedName>
    <definedName name="지하접지선">[110]지하!$E$3:$E$42</definedName>
    <definedName name="지하접지선값">[110]지하!$L$3:$L$42</definedName>
    <definedName name="지하주간선">[110]지하!$C$3:$C$42</definedName>
    <definedName name="지하주간선값">[110]지하!$K$3:$K$42</definedName>
    <definedName name="지형지질">#REF!</definedName>
    <definedName name="직노">#REF!</definedName>
    <definedName name="직매54P" hidden="1">{#N/A,#N/A,TRUE,"토적및재료집계";#N/A,#N/A,TRUE,"토적및재료집계";#N/A,#N/A,TRUE,"단위량"}</definedName>
    <definedName name="직재" hidden="1">{"'용역비'!$A$4:$C$8"}</definedName>
    <definedName name="직접경비">#REF!</definedName>
    <definedName name="직접노무비">#REF!</definedName>
    <definedName name="直接人件費">'[6]#REF'!$E$11</definedName>
    <definedName name="직접재료비">[3]Sheet3!#REF!</definedName>
    <definedName name="직종별">#REF!</definedName>
    <definedName name="진동">#REF!</definedName>
    <definedName name="진석">#REF!,#REF!</definedName>
    <definedName name="진입로개소별명세">#REF!</definedName>
    <definedName name="집">#REF!</definedName>
    <definedName name="집_수_정">#REF!</definedName>
    <definedName name="집계" hidden="1">'[111]N賃率-職'!$I$5:$I$30</definedName>
    <definedName name="집계1">#REF!</definedName>
    <definedName name="집계2">#REF!</definedName>
    <definedName name="집계표">#REF!</definedName>
    <definedName name="집수정_수량산출">#REF!</definedName>
    <definedName name="집수정수량산출">#REF!</definedName>
    <definedName name="집수정위치">#REF!</definedName>
    <definedName name="짝당중">[3]Sheet3!$C$18:$P$27</definedName>
    <definedName name="ㅊ">#REF!</definedName>
    <definedName name="ㅊ1555">[3]Sheet3!$C$48</definedName>
    <definedName name="ㅊ3030">#REF!</definedName>
    <definedName name="ㅊ5">#REF!</definedName>
    <definedName name="ㅊ520">[112]적용토목!#REF!</definedName>
    <definedName name="ㅊㄴ"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ㅊ햐"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차">#REF!</definedName>
    <definedName name="차_선_도_색__집_계">#REF!</definedName>
    <definedName name="차선도색단위수량">#REF!</definedName>
    <definedName name="차선도색위치조서">#REF!</definedName>
    <definedName name="차선도색집계">#REF!</definedName>
    <definedName name="차수벽높이">#REF!</definedName>
    <definedName name="차수벽두께">#REF!</definedName>
    <definedName name="착______암______공">#REF!</definedName>
    <definedName name="착공월">#REF!</definedName>
    <definedName name="착암공001">#REF!</definedName>
    <definedName name="착암공002">#REF!</definedName>
    <definedName name="착암공011">#REF!</definedName>
    <definedName name="착암공012">#REF!</definedName>
    <definedName name="착암공982">#REF!</definedName>
    <definedName name="착암공991">#REF!</definedName>
    <definedName name="착암공992">#REF!</definedName>
    <definedName name="착정심도">#REF!</definedName>
    <definedName name="찰쌓기석축단위수량">#REF!</definedName>
    <definedName name="참조">#REF!</definedName>
    <definedName name="창__호____목__공">#REF!</definedName>
    <definedName name="창공">#REF!</definedName>
    <definedName name="창호">#REF!</definedName>
    <definedName name="창호목공">#REF!</definedName>
    <definedName name="창호목공001">#REF!</definedName>
    <definedName name="창호목공002">#REF!</definedName>
    <definedName name="창호목공011">#REF!</definedName>
    <definedName name="창호목공012">#REF!</definedName>
    <definedName name="창호목공982">#REF!</definedName>
    <definedName name="창호목공991">#REF!</definedName>
    <definedName name="창호목공992">#REF!</definedName>
    <definedName name="챠01">#REF!</definedName>
    <definedName name="챠02">#REF!</definedName>
    <definedName name="챠트4">[3]Sheet3!#REF!</definedName>
    <definedName name="천공길이">#REF!</definedName>
    <definedName name="천사" hidden="1">{"'용역비'!$A$4:$C$8"}</definedName>
    <definedName name="철">#REF!</definedName>
    <definedName name="철_______________공">#REF!</definedName>
    <definedName name="철______골______공">#REF!</definedName>
    <definedName name="철______근______공">#REF!</definedName>
    <definedName name="철______판______공">#REF!</definedName>
    <definedName name="철____공">#REF!</definedName>
    <definedName name="철_19">#REF!</definedName>
    <definedName name="철_199">#REF!</definedName>
    <definedName name="철_999">#REF!</definedName>
    <definedName name="철_골_공">#REF!</definedName>
    <definedName name="철_도__궤_도_공">#REF!</definedName>
    <definedName name="철_도_신_호_공">#REF!</definedName>
    <definedName name="철10">#REF!</definedName>
    <definedName name="철13">#REF!</definedName>
    <definedName name="철16">#REF!</definedName>
    <definedName name="철19">#REF!</definedName>
    <definedName name="철22">#REF!</definedName>
    <definedName name="철25">#REF!</definedName>
    <definedName name="철29">#REF!</definedName>
    <definedName name="철32">#REF!</definedName>
    <definedName name="철거자재">[3]Sheet3!$A$334:$S$434</definedName>
    <definedName name="철계">#REF!</definedName>
    <definedName name="철골공">#REF!</definedName>
    <definedName name="철골공001">#REF!</definedName>
    <definedName name="철골공002">#REF!</definedName>
    <definedName name="철골공011">#REF!</definedName>
    <definedName name="철골공012">#REF!</definedName>
    <definedName name="철골공982">#REF!</definedName>
    <definedName name="철골공991">#REF!</definedName>
    <definedName name="철골공992">#REF!</definedName>
    <definedName name="철공">#REF!</definedName>
    <definedName name="철공001">#REF!</definedName>
    <definedName name="철공002">#REF!</definedName>
    <definedName name="철공011">#REF!</definedName>
    <definedName name="철공012">#REF!</definedName>
    <definedName name="철공982">#REF!</definedName>
    <definedName name="철공991">#REF!</definedName>
    <definedName name="철공992">#REF!</definedName>
    <definedName name="철관">#REF!</definedName>
    <definedName name="철근">56509</definedName>
    <definedName name="철근_콘크리트_깨기__기계____㎥당">#REF!</definedName>
    <definedName name="철근_콘크리트_깨기__기계_T_30㎝미만_대형____㎥당">#REF!</definedName>
    <definedName name="철근_콘크리트_깨기__기계_T_30㎝미만_대형_소운반제외__㎥당">#REF!</definedName>
    <definedName name="철근_콘크리트_깨기__인력__㎥당">#REF!</definedName>
    <definedName name="철근_콘크리트_깨기__인력__㎥당__소운반_제외">#REF!</definedName>
    <definedName name="철근_콘크리트_깨기__인력_20__기계_80_____㎥당">#REF!</definedName>
    <definedName name="철근_콘크리트_깨기__인력_20__기계_80__소운반제외____㎥당">#REF!</definedName>
    <definedName name="철근1">#REF!</definedName>
    <definedName name="철근가공조립">#REF!</definedName>
    <definedName name="철근공">#REF!</definedName>
    <definedName name="철근공001">#REF!</definedName>
    <definedName name="철근공002">#REF!</definedName>
    <definedName name="철근공011">#REF!</definedName>
    <definedName name="철근공012">#REF!</definedName>
    <definedName name="철근공982">#REF!</definedName>
    <definedName name="철근공991">#REF!</definedName>
    <definedName name="철근공992">#REF!</definedName>
    <definedName name="철근복잡1">#REF!</definedName>
    <definedName name="철근복잡2">#REF!</definedName>
    <definedName name="철근운반" hidden="1">{#N/A,#N/A,FALSE,"포장단가"}</definedName>
    <definedName name="철근운반_덤프10.5톤_경운기__Ton당">#REF!</definedName>
    <definedName name="철근직경D13">#REF!</definedName>
    <definedName name="철근직경D16_25">#REF!</definedName>
    <definedName name="철근직경D29_35">#REF!</definedName>
    <definedName name="철근콘크리트타설">#REF!</definedName>
    <definedName name="철근콘크리트헐기">#REF!</definedName>
    <definedName name="철도신호공001">#REF!</definedName>
    <definedName name="철도신호공002">#REF!</definedName>
    <definedName name="철도신호공011">#REF!</definedName>
    <definedName name="철도신호공012">#REF!</definedName>
    <definedName name="철도신호공982">#REF!</definedName>
    <definedName name="철도신호공991">#REF!</definedName>
    <definedName name="철도신호공992">#REF!</definedName>
    <definedName name="철목1호">#REF!</definedName>
    <definedName name="철목2호">#REF!</definedName>
    <definedName name="철목3호">#REF!</definedName>
    <definedName name="철목4호">#REF!</definedName>
    <definedName name="철선">#REF!</definedName>
    <definedName name="철콘">#REF!</definedName>
    <definedName name="철판공001">#REF!</definedName>
    <definedName name="철판공002">#REF!</definedName>
    <definedName name="철판공011">#REF!</definedName>
    <definedName name="철판공012">#REF!</definedName>
    <definedName name="철판공982">#REF!</definedName>
    <definedName name="철판공991">#REF!</definedName>
    <definedName name="철판공992">#REF!</definedName>
    <definedName name="청단풍">#REF!</definedName>
    <definedName name="청림1호">#REF!</definedName>
    <definedName name="청림2호">#REF!</definedName>
    <definedName name="청림3호">#REF!</definedName>
    <definedName name="청마총괄">[113]직노!#REF!</definedName>
    <definedName name="쳐ㅑ"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초기화면">[3]!초기화면</definedName>
    <definedName name="총" hidden="1">{#N/A,#N/A,FALSE,"부대1"}</definedName>
    <definedName name="총계">#REF!</definedName>
    <definedName name="총괄">#REF!</definedName>
    <definedName name="총괄표">#REF!</definedName>
    <definedName name="총사업비수">#REF!</definedName>
    <definedName name="총사업비평">#REF!</definedName>
    <definedName name="總原價">'[6]#REF'!$E$24</definedName>
    <definedName name="총집계">'[6]#REF'!$A$1:$G$21</definedName>
    <definedName name="총토탈">#REF!</definedName>
    <definedName name="총토탈1">#REF!</definedName>
    <definedName name="총토탈2">#REF!</definedName>
    <definedName name="총폭">#REF!</definedName>
    <definedName name="최중관">'[36]1. 화성시 도리도2해역 이중돔형 어초 제작.xlsx'!BlankMacro1</definedName>
    <definedName name="추가">#REF!</definedName>
    <definedName name="추정" hidden="1">{#N/A,#N/A,FALSE,"포장2"}</definedName>
    <definedName name="출">'[6]#REF'!#REF!</definedName>
    <definedName name="출처">#REF!</definedName>
    <definedName name="출처2">#REF!</definedName>
    <definedName name="취소">#REF!</definedName>
    <definedName name="취입보집계" hidden="1">{#N/A,#N/A,FALSE,"2~8번"}</definedName>
    <definedName name="츠">#REF!</definedName>
    <definedName name="측________________부">#REF!</definedName>
    <definedName name="측_구_공_수_량_집_계">#REF!</definedName>
    <definedName name="측구1">'[6]#REF'!$1:$1048576</definedName>
    <definedName name="측구2">[6]기본일위!$1:$1048576</definedName>
    <definedName name="측구공_개소별명세_제목">#REF!</definedName>
    <definedName name="측구공개소별명세">#REF!</definedName>
    <definedName name="측구공개소별연장명세">#REF!</definedName>
    <definedName name="측구공집계표">#REF!</definedName>
    <definedName name="측량">#REF!</definedName>
    <definedName name="측부001">#REF!</definedName>
    <definedName name="측부002">#REF!</definedName>
    <definedName name="측부011">#REF!</definedName>
    <definedName name="측부012">#REF!</definedName>
    <definedName name="측부982">#REF!</definedName>
    <definedName name="측부991">#REF!</definedName>
    <definedName name="측부992">#REF!</definedName>
    <definedName name="측설비수">#REF!</definedName>
    <definedName name="측설비평">#REF!</definedName>
    <definedName name="측설평">#REF!</definedName>
    <definedName name="치__장__벽_돌_공">#REF!</definedName>
    <definedName name="치_장_벽_돌_공">#REF!</definedName>
    <definedName name="치장벽돌공001">#REF!</definedName>
    <definedName name="치장벽돌공002">#REF!</definedName>
    <definedName name="치장벽돌공011">#REF!</definedName>
    <definedName name="치장벽돌공012">#REF!</definedName>
    <definedName name="치장벽돌공982">#REF!</definedName>
    <definedName name="치장벽돌공991">#REF!</definedName>
    <definedName name="치장벽돌공992">#REF!</definedName>
    <definedName name="ㅋ">#REF!</definedName>
    <definedName name="ㅋㅇ"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ㅋㅇㅌㅅ"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ㅋㅋㅋ" hidden="1">{"'용역비'!$A$4:$C$8"}</definedName>
    <definedName name="ㅋㅋㅋㅋㅋㅋㅋㅋㅋㅋㅋ" hidden="1">{#N/A,#N/A,FALSE,"포장단가"}</definedName>
    <definedName name="ㅋㅌ" hidden="1">{"'용역비'!$A$4:$C$8"}</definedName>
    <definedName name="카">#REF!</definedName>
    <definedName name="커튼월창호">BlankMacro1</definedName>
    <definedName name="케이블간지" hidden="1">{#N/A,#N/A,TRUE,"토적및재료집계";#N/A,#N/A,TRUE,"토적및재료집계";#N/A,#N/A,TRUE,"단위량"}</definedName>
    <definedName name="코킹공001">#REF!</definedName>
    <definedName name="코킹공002">#REF!</definedName>
    <definedName name="코킹공011">#REF!</definedName>
    <definedName name="코킹공012">#REF!</definedName>
    <definedName name="코킹공982">#REF!</definedName>
    <definedName name="코킹공991">#REF!</definedName>
    <definedName name="코킹공992">#REF!</definedName>
    <definedName name="코팅1">#REF!</definedName>
    <definedName name="코팅2">#REF!</definedName>
    <definedName name="콘_크_리_트_공">#REF!</definedName>
    <definedName name="콘100">#REF!</definedName>
    <definedName name="콘160">#REF!</definedName>
    <definedName name="콘1601">#REF!</definedName>
    <definedName name="콘1602">#REF!</definedName>
    <definedName name="콘180">#REF!</definedName>
    <definedName name="콘210">#REF!</definedName>
    <definedName name="콘240">#REF!</definedName>
    <definedName name="콘270">#REF!</definedName>
    <definedName name="콘2701">#REF!</definedName>
    <definedName name="콘2702">#REF!</definedName>
    <definedName name="콘270함">#REF!</definedName>
    <definedName name="콘관">#REF!</definedName>
    <definedName name="콘버림함">#REF!</definedName>
    <definedName name="콘크리트">#REF!</definedName>
    <definedName name="콘크리트_구입">#REF!</definedName>
    <definedName name="콘크리트_생산">#REF!</definedName>
    <definedName name="콘크리트_재료량산출">#REF!</definedName>
    <definedName name="콘크리트_타설">#REF!</definedName>
    <definedName name="콘크리트2" hidden="1">#REF!</definedName>
    <definedName name="콘크리트공">#REF!</definedName>
    <definedName name="콘크리트공001">#REF!</definedName>
    <definedName name="콘크리트공002">#REF!</definedName>
    <definedName name="콘크리트공011">#REF!</definedName>
    <definedName name="콘크리트공012">#REF!</definedName>
    <definedName name="콘크리트공982">#REF!</definedName>
    <definedName name="콘크리트공991">#REF!</definedName>
    <definedName name="콘크리트공992">#REF!</definedName>
    <definedName name="콘크리트다짐대">#REF!</definedName>
    <definedName name="콘크리트다짐소">#REF!</definedName>
    <definedName name="콘크리트타설">#REF!</definedName>
    <definedName name="콘크리트함">#REF!</definedName>
    <definedName name="콘트롤러" hidden="1">{"'용역비'!$A$4:$C$8"}</definedName>
    <definedName name="콘포">#REF!</definedName>
    <definedName name="쿄ㅗ">'[10]설직재-1'!#REF!</definedName>
    <definedName name="크레인가격">'[36]1. 화성시 도리도2해역 이중돔형 어초 제작.xlsx'!크레인가격</definedName>
    <definedName name="ㅌ" hidden="1">{#N/A,#N/A,FALSE,"2~8번"}</definedName>
    <definedName name="ㅌㄹ서"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ㅌ랴"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ㅌ료"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ㅌㅇ"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ㅌㅋ">#REF!</definedName>
    <definedName name="ㅌㅋㅌ" hidden="1">{#N/A,#N/A,FALSE,"2~8번"}</definedName>
    <definedName name="타">#REF!</definedName>
    <definedName name="타______일______공">#REF!</definedName>
    <definedName name="타견적" hidden="1">[97]수량산출!$A$1:$A$8282</definedName>
    <definedName name="타원형돌망태단위수량">#REF!</definedName>
    <definedName name="타이어">#REF!</definedName>
    <definedName name="타이틀">#REF!</definedName>
    <definedName name="타일공001">#REF!</definedName>
    <definedName name="타일공002">#REF!</definedName>
    <definedName name="타일공011">#REF!</definedName>
    <definedName name="타일공012">#REF!</definedName>
    <definedName name="타일공982">#REF!</definedName>
    <definedName name="타일공991">#REF!</definedName>
    <definedName name="타일공992">#REF!</definedName>
    <definedName name="탄성고무받침">#REF!</definedName>
    <definedName name="태영지급" hidden="1">{#N/A,#N/A,FALSE,"부대1"}</definedName>
    <definedName name="택코">#REF!</definedName>
    <definedName name="택코팅">#REF!</definedName>
    <definedName name="택코팅1">#REF!</definedName>
    <definedName name="택코팅2">#REF!</definedName>
    <definedName name="터_높">#REF!</definedName>
    <definedName name="터_폭">#REF!</definedName>
    <definedName name="터파기" hidden="1">{#N/A,#N/A,FALSE,"포장단가"}</definedName>
    <definedName name="터파기고">#REF!</definedName>
    <definedName name="터파기리핑">#REF!</definedName>
    <definedName name="터파기발파암">#REF!</definedName>
    <definedName name="터파기토사">#REF!</definedName>
    <definedName name="테스트" hidden="1">#REF!</definedName>
    <definedName name="템플리트모듈1">BlankMacro1</definedName>
    <definedName name="템플리트모듈2">BlankMacro1</definedName>
    <definedName name="템플리트모듈3">BlankMacro1</definedName>
    <definedName name="템플리트모듈4">BlankMacro1</definedName>
    <definedName name="템플리트모듈5">BlankMacro1</definedName>
    <definedName name="템플리트모듈6">BlankMacro1</definedName>
    <definedName name="토" hidden="1">#REF!</definedName>
    <definedName name="토_공_수_량__산_출_근_거">#REF!</definedName>
    <definedName name="토_공_집_계_표">#REF!</definedName>
    <definedName name="토공" hidden="1">{#N/A,#N/A,FALSE,"포장2"}</definedName>
    <definedName name="토공_규준틀___개소당">#REF!</definedName>
    <definedName name="토공1">#REF!</definedName>
    <definedName name="토공11" hidden="1">{#N/A,#N/A,FALSE,"포장2"}</definedName>
    <definedName name="토공구조물잔토및발파암유용량집계표">#REF!</definedName>
    <definedName name="토공기존구조물철거량개소별집계">#REF!</definedName>
    <definedName name="토공사현장설명서">[3]!토공사현장설명서</definedName>
    <definedName name="토공수량산출근거">#REF!</definedName>
    <definedName name="토공용" hidden="1">{#N/A,#N/A,FALSE,"2~8번"}</definedName>
    <definedName name="토공유동표">#REF!</definedName>
    <definedName name="토공집계">#REF!</definedName>
    <definedName name="토공집계표">#REF!</definedName>
    <definedName name="토공참조">#REF!</definedName>
    <definedName name="토공총괄집계">#REF!</definedName>
    <definedName name="토공총괄표">BlankMacro1</definedName>
    <definedName name="토동" hidden="1">{#N/A,#N/A,FALSE,"혼합골재"}</definedName>
    <definedName name="토량">#REF!</definedName>
    <definedName name="토량계산" hidden="1">{#N/A,#N/A,FALSE,"포장단가"}</definedName>
    <definedName name="토목공사" hidden="1">{#N/A,#N/A,FALSE,"이태원철근"}</definedName>
    <definedName name="토목공사강릉" hidden="1">[1]Sheet1!#REF!</definedName>
    <definedName name="토목내역">#REF!</definedName>
    <definedName name="토목설계" hidden="1">{#N/A,#N/A,FALSE,"골재소요량";#N/A,#N/A,FALSE,"골재소요량"}</definedName>
    <definedName name="토목실견적" hidden="1">{#N/A,#N/A,FALSE,"이태원철근"}</definedName>
    <definedName name="토목원가">#REF!</definedName>
    <definedName name="토목집계">#REF!</definedName>
    <definedName name="토사_깍기_도쟈_19_TON__㎥_당">#REF!</definedName>
    <definedName name="토사운반__덤__프_15Ton____㎥당">#REF!</definedName>
    <definedName name="토양">#REF!</definedName>
    <definedName name="토적">#REF!</definedName>
    <definedName name="토적1">#REF!</definedName>
    <definedName name="토적1공구">#REF!</definedName>
    <definedName name="토적2공구">#REF!</definedName>
    <definedName name="토적계산">#REF!</definedName>
    <definedName name="토적되메우기">#REF!</definedName>
    <definedName name="토적보조기층">#REF!</definedName>
    <definedName name="토적아스팔트포장">#REF!</definedName>
    <definedName name="토적터파기">#REF!</definedName>
    <definedName name="토적포장깨기">#REF!</definedName>
    <definedName name="토적포장절단">#REF!</definedName>
    <definedName name="토적표">#REF!</definedName>
    <definedName name="토적표1">[6]기본일위!$1:$1048576</definedName>
    <definedName name="토지이용">#REF!</definedName>
    <definedName name="토총">#REF!</definedName>
    <definedName name="통_신__내_선_공">#REF!</definedName>
    <definedName name="통_신__설_비_공">#REF!</definedName>
    <definedName name="통_신__외_선_공">#REF!</definedName>
    <definedName name="통_신_케이블공">#REF!</definedName>
    <definedName name="통신관련기능사_통신기능사001">#REF!</definedName>
    <definedName name="통신관련기능사_통신기능사002">#REF!</definedName>
    <definedName name="통신관련기능사_통신기능사011">#REF!</definedName>
    <definedName name="통신관련기능사_통신기능사012">#REF!</definedName>
    <definedName name="통신관련기능사_통신기능사982">#REF!</definedName>
    <definedName name="통신관련기능사_통신기능사991">#REF!</definedName>
    <definedName name="통신관련기능사_통신기능사992">#REF!</definedName>
    <definedName name="통신관련기사_통신기사1급001">#REF!</definedName>
    <definedName name="통신관련기사_통신기사1급002">#REF!</definedName>
    <definedName name="통신관련기사_통신기사1급011">#REF!</definedName>
    <definedName name="통신관련기사_통신기사1급012">#REF!</definedName>
    <definedName name="통신관련기사_통신기사1급982">#REF!</definedName>
    <definedName name="통신관련기사_통신기사1급991">#REF!</definedName>
    <definedName name="통신관련기사_통신기사1급992">#REF!</definedName>
    <definedName name="통신관련산업기사_통신기사2급001">#REF!</definedName>
    <definedName name="통신관련산업기사_통신기사2급002">#REF!</definedName>
    <definedName name="통신관련산업기사_통신기사2급011">#REF!</definedName>
    <definedName name="통신관련산업기사_통신기사2급012">#REF!</definedName>
    <definedName name="통신관련산업기사_통신기사2급982">#REF!</definedName>
    <definedName name="통신관련산업기사_통신기사2급991">#REF!</definedName>
    <definedName name="통신관련산업기사_통신기사2급992">#REF!</definedName>
    <definedName name="통신내선공001">#REF!</definedName>
    <definedName name="통신내선공002">#REF!</definedName>
    <definedName name="통신내선공011">#REF!</definedName>
    <definedName name="통신내선공012">#REF!</definedName>
    <definedName name="통신내선공982">#REF!</definedName>
    <definedName name="통신내선공991">#REF!</definedName>
    <definedName name="통신내선공992">#REF!</definedName>
    <definedName name="통신설비공001">#REF!</definedName>
    <definedName name="통신설비공002">#REF!</definedName>
    <definedName name="통신설비공011">#REF!</definedName>
    <definedName name="통신설비공012">#REF!</definedName>
    <definedName name="통신설비공982">#REF!</definedName>
    <definedName name="통신설비공991">#REF!</definedName>
    <definedName name="통신설비공992">#REF!</definedName>
    <definedName name="통신외선공001">#REF!</definedName>
    <definedName name="통신외선공002">#REF!</definedName>
    <definedName name="통신외선공011">#REF!</definedName>
    <definedName name="통신외선공012">#REF!</definedName>
    <definedName name="통신외선공982">#REF!</definedName>
    <definedName name="통신외선공991">#REF!</definedName>
    <definedName name="통신외선공992">#REF!</definedName>
    <definedName name="통신케이블공001">#REF!</definedName>
    <definedName name="통신케이블공002">#REF!</definedName>
    <definedName name="통신케이블공011">#REF!</definedName>
    <definedName name="통신케이블공012">#REF!</definedName>
    <definedName name="통신케이블공982">#REF!</definedName>
    <definedName name="통신케이블공991">#REF!</definedName>
    <definedName name="통신케이블공992">#REF!</definedName>
    <definedName name="통일로">#REF!</definedName>
    <definedName name="투3" hidden="1">{#N/A,#N/A,FALSE,"배수2"}</definedName>
    <definedName name="투간접노무비">#REF!</definedName>
    <definedName name="투경비">#REF!</definedName>
    <definedName name="투고용보험료">#REF!</definedName>
    <definedName name="투공급가액">#REF!</definedName>
    <definedName name="투공사원가">#REF!</definedName>
    <definedName name="투기타경비">#REF!</definedName>
    <definedName name="투노무비">#REF!</definedName>
    <definedName name="투도급액">#REF!</definedName>
    <definedName name="투부가가치세">#REF!</definedName>
    <definedName name="투산재보험료">#REF!</definedName>
    <definedName name="투순공사원가">#REF!</definedName>
    <definedName name="투안전관리비">#REF!</definedName>
    <definedName name="투이윤">#REF!</definedName>
    <definedName name="투일반관리비">#REF!</definedName>
    <definedName name="투재료비">#REF!</definedName>
    <definedName name="투찰표" hidden="1">{#N/A,#N/A,FALSE,"부대1"}</definedName>
    <definedName name="투폐기물처리비">#REF!</definedName>
    <definedName name="특___별___인___부">#REF!</definedName>
    <definedName name="특__수__비_계_공">#REF!</definedName>
    <definedName name="특1">#REF!</definedName>
    <definedName name="특2">#REF!</definedName>
    <definedName name="특3">#REF!</definedName>
    <definedName name="특4">#REF!</definedName>
    <definedName name="특5">#REF!</definedName>
    <definedName name="특6">#REF!</definedName>
    <definedName name="특7">#REF!</definedName>
    <definedName name="특8">#REF!</definedName>
    <definedName name="특9">#REF!</definedName>
    <definedName name="특고압">#REF!</definedName>
    <definedName name="특고압케이블전공">#REF!</definedName>
    <definedName name="특고압케이블전공001">#REF!</definedName>
    <definedName name="특고압케이블전공002">#REF!</definedName>
    <definedName name="특고압케이블전공011">#REF!</definedName>
    <definedName name="특고압케이블전공012">#REF!</definedName>
    <definedName name="특고압케이블전공982">#REF!</definedName>
    <definedName name="특고압케이블전공991">#REF!</definedName>
    <definedName name="특고압케이블전공992">#REF!</definedName>
    <definedName name="특급">[41]sw1!$I$4,[41]sw1!$I$22,[41]sw1!$I$40,[41]sw1!$I$58,[41]sw1!$I$76,[41]sw1!$I$94</definedName>
    <definedName name="특급기술자">#REF!,#REF!,#REF!,#REF!,#REF!,#REF!</definedName>
    <definedName name="특급원자력비파괴시험공001">#REF!</definedName>
    <definedName name="특급원자력비파괴시험공002">#REF!</definedName>
    <definedName name="특급원자력비파괴시험공011">#REF!</definedName>
    <definedName name="특급원자력비파괴시험공012">#REF!</definedName>
    <definedName name="특급원자력비파괴시험공982">#REF!</definedName>
    <definedName name="특급원자력비파괴시험공991">#REF!</definedName>
    <definedName name="특급원자력비파괴시험공992">#REF!</definedName>
    <definedName name="특급자">#REF!,#REF!,#REF!,#REF!,#REF!,#REF!</definedName>
    <definedName name="특별">44562</definedName>
    <definedName name="특별인부">#REF!</definedName>
    <definedName name="특별인부001">#REF!</definedName>
    <definedName name="특별인부002">#REF!</definedName>
    <definedName name="특별인부011">#REF!</definedName>
    <definedName name="특별인부012">#REF!</definedName>
    <definedName name="특별인부982">#REF!</definedName>
    <definedName name="특별인부991">#REF!</definedName>
    <definedName name="특별인부992">#REF!</definedName>
    <definedName name="특수비계공001">#REF!</definedName>
    <definedName name="특수비계공002">#REF!</definedName>
    <definedName name="특수비계공011">#REF!</definedName>
    <definedName name="특수비계공012">#REF!</definedName>
    <definedName name="특수비계공982">#REF!</definedName>
    <definedName name="특수비계공991">#REF!</definedName>
    <definedName name="특수비계공992">#REF!</definedName>
    <definedName name="특수화공001">#REF!</definedName>
    <definedName name="특수화공002">#REF!</definedName>
    <definedName name="특수화공011">#REF!</definedName>
    <definedName name="특수화공012">#REF!</definedName>
    <definedName name="특수화공982">#REF!</definedName>
    <definedName name="특수화공991">#REF!</definedName>
    <definedName name="특수화공992">#REF!</definedName>
    <definedName name="틀공">#REF!</definedName>
    <definedName name="틀단중">[3]Sheet3!$C$7:$P$17</definedName>
    <definedName name="ㅍ" hidden="1">{#N/A,#N/A,FALSE,"2~8번"}</definedName>
    <definedName name="ㅍㅍㅍ">#N/A</definedName>
    <definedName name="ㅍㅍㅍㅍ" hidden="1">[15]부하!$O$64:$O$131</definedName>
    <definedName name="ㅍㅍㅍㅍㅍ" hidden="1">[15]부하!$O$131:$O$201</definedName>
    <definedName name="ㅍㅍㅍㅍㅍㅍ" hidden="1">[15]부하!$O$202:$O$271</definedName>
    <definedName name="ㅍㅍㅍㅍㅍㅍㅍ" hidden="1">[15]부하!$O$272:$O$341</definedName>
    <definedName name="파">#REF!</definedName>
    <definedName name="파이1">#REF!</definedName>
    <definedName name="파이2">#REF!</definedName>
    <definedName name="파일" hidden="1">#REF!</definedName>
    <definedName name="파일길이">#REF!</definedName>
    <definedName name="파일종갯수">#REF!</definedName>
    <definedName name="파일횡갯수">#REF!</definedName>
    <definedName name="파형강관연장집게">#REF!</definedName>
    <definedName name="파형강관토공">#REF!</definedName>
    <definedName name="파형강관표준시공도">#REF!</definedName>
    <definedName name="판넬조립공001">#REF!</definedName>
    <definedName name="판넬조립공002">#REF!</definedName>
    <definedName name="판넬조립공011">#REF!</definedName>
    <definedName name="판넬조립공012">#REF!</definedName>
    <definedName name="판넬조립공982">#REF!</definedName>
    <definedName name="판넬조립공991">#REF!</definedName>
    <definedName name="판넬조립공992">#REF!</definedName>
    <definedName name="판재">#REF!</definedName>
    <definedName name="팔" hidden="1">#REF!</definedName>
    <definedName name="펌프구경">#REF!</definedName>
    <definedName name="펌프장">[107]약품공급2!#REF!</definedName>
    <definedName name="편구배구간수량산출">#REF!</definedName>
    <definedName name="편구배별연장명세및확폭면적산출서">#REF!</definedName>
    <definedName name="편구배별포장단위수량">#REF!</definedName>
    <definedName name="평가기준금액">#REF!</definedName>
    <definedName name="평가대상지역">#REF!</definedName>
    <definedName name="평균H">#REF!</definedName>
    <definedName name="평균H2">#REF!</definedName>
    <definedName name="평균피토">#REF!</definedName>
    <definedName name="평단가">[114]평자재단가!$A$44:$O$44</definedName>
    <definedName name="평떼">#REF!</definedName>
    <definedName name="평야부">#REF!</definedName>
    <definedName name="평야부자재">#REF!</definedName>
    <definedName name="평의자">#REF!</definedName>
    <definedName name="평자재단가">#REF!</definedName>
    <definedName name="평자재단위당">#REF!</definedName>
    <definedName name="폐기물">#REF!</definedName>
    <definedName name="폐기물운반">#REF!</definedName>
    <definedName name="폐기물적재">#REF!</definedName>
    <definedName name="폐기물처리비">#REF!</definedName>
    <definedName name="포______설______공">#REF!</definedName>
    <definedName name="포______장______공">#REF!</definedName>
    <definedName name="포설">#REF!</definedName>
    <definedName name="포설공">#REF!</definedName>
    <definedName name="포설공001">#REF!</definedName>
    <definedName name="포설공002">#REF!</definedName>
    <definedName name="포설공011">#REF!</definedName>
    <definedName name="포설공012">#REF!</definedName>
    <definedName name="포설공982">#REF!</definedName>
    <definedName name="포설공991">#REF!</definedName>
    <definedName name="포설공992">#REF!</definedName>
    <definedName name="포장">#REF!</definedName>
    <definedName name="포장공">#REF!</definedName>
    <definedName name="포장공001">#REF!</definedName>
    <definedName name="포장공002">#REF!</definedName>
    <definedName name="포장공011">#REF!</definedName>
    <definedName name="포장공012">#REF!</definedName>
    <definedName name="포장공982">#REF!</definedName>
    <definedName name="포장공991">#REF!</definedName>
    <definedName name="포장공992">#REF!</definedName>
    <definedName name="포장공사">BlankMacro1</definedName>
    <definedName name="포장공집계표">#REF!</definedName>
    <definedName name="포장깨기__아스팔트____㎡당">#REF!</definedName>
    <definedName name="포장깨기__콘크리트____㎡당">#REF!</definedName>
    <definedName name="포장두께">#REF!</definedName>
    <definedName name="포장수량산출">#REF!</definedName>
    <definedName name="포장절단__ASPHALT_포장____M당">#REF!</definedName>
    <definedName name="포장절단__콘크리트_포장____M당">#REF!</definedName>
    <definedName name="포장표준단면도">#REF!</definedName>
    <definedName name="폭원">#REF!</definedName>
    <definedName name="표면처리">#REF!</definedName>
    <definedName name="표복사">[3]Sheet3!#REF!</definedName>
    <definedName name="표준구간포장단위수량">#REF!</definedName>
    <definedName name="표지">[3]Sheet3!$A$1:$D$152</definedName>
    <definedName name="표지2" hidden="1">#REF!</definedName>
    <definedName name="표지2009" hidden="1">{#N/A,#N/A,FALSE,"포장단가"}</definedName>
    <definedName name="표지판">#REF!</definedName>
    <definedName name="표층다짐1">#REF!</definedName>
    <definedName name="표층다짐2">#REF!</definedName>
    <definedName name="표층다짐3">#REF!</definedName>
    <definedName name="표층운반">#REF!</definedName>
    <definedName name="표층포설">#REF!</definedName>
    <definedName name="표품_통신_6_13">[30]일위대가목록!#REF!</definedName>
    <definedName name="품목">#REF!</definedName>
    <definedName name="품목1">#REF!</definedName>
    <definedName name="품목2">#REF!</definedName>
    <definedName name="품목3">#REF!</definedName>
    <definedName name="품목4">#REF!</definedName>
    <definedName name="품목5">#REF!</definedName>
    <definedName name="품목상승간접노무비">#REF!</definedName>
    <definedName name="품목상승공사원가">#REF!</definedName>
    <definedName name="품목상승공사원가경비">#REF!</definedName>
    <definedName name="품목상승공사원가노무비">#REF!</definedName>
    <definedName name="품목상승공사원가재료비">#REF!</definedName>
    <definedName name="품목상승기타경비">#REF!</definedName>
    <definedName name="품목상승도급액">#REF!</definedName>
    <definedName name="품목상승산재보험료">#REF!</definedName>
    <definedName name="품목상승안전관리비">#REF!</definedName>
    <definedName name="품목상승이윤">#REF!</definedName>
    <definedName name="품목상승일반관리비">#REF!</definedName>
    <definedName name="풍납동" hidden="1">[1]Sheet1!#REF!</definedName>
    <definedName name="풍납동아파트" hidden="1">[1]Sheet1!#REF!</definedName>
    <definedName name="픃옿옿ㅎㅎㅎ허">#REF!</definedName>
    <definedName name="프라">#REF!</definedName>
    <definedName name="프라임코트">#REF!</definedName>
    <definedName name="프린트">#REF!</definedName>
    <definedName name="플_랜_트__전_공">#REF!</definedName>
    <definedName name="플랜트">#REF!</definedName>
    <definedName name="플랜트__용접공">#REF!</definedName>
    <definedName name="플랜트_배관공">#REF!</definedName>
    <definedName name="플랜트_제관공">#REF!</definedName>
    <definedName name="플랜트기계설치공">#REF!</definedName>
    <definedName name="플랜트기계설치공001">#REF!</definedName>
    <definedName name="플랜트기계설치공002">#REF!</definedName>
    <definedName name="플랜트기계설치공011">#REF!</definedName>
    <definedName name="플랜트기계설치공012">#REF!</definedName>
    <definedName name="플랜트기계설치공982">#REF!</definedName>
    <definedName name="플랜트기계설치공991">#REF!</definedName>
    <definedName name="플랜트기계설치공992">#REF!</definedName>
    <definedName name="플랜트배관공">#REF!</definedName>
    <definedName name="플랜트배관공001">#REF!</definedName>
    <definedName name="플랜트배관공002">#REF!</definedName>
    <definedName name="플랜트배관공011">#REF!</definedName>
    <definedName name="플랜트배관공012">#REF!</definedName>
    <definedName name="플랜트배관공982">#REF!</definedName>
    <definedName name="플랜트배관공991">#REF!</definedName>
    <definedName name="플랜트배관공992">#REF!</definedName>
    <definedName name="플랜트용접공">#REF!</definedName>
    <definedName name="플랜트용접공001">#REF!</definedName>
    <definedName name="플랜트용접공002">#REF!</definedName>
    <definedName name="플랜트용접공011">#REF!</definedName>
    <definedName name="플랜트용접공012">#REF!</definedName>
    <definedName name="플랜트용접공982">#REF!</definedName>
    <definedName name="플랜트용접공991">#REF!</definedName>
    <definedName name="플랜트용접공992">#REF!</definedName>
    <definedName name="플랜트전공">#REF!</definedName>
    <definedName name="플랜트전공001">#REF!</definedName>
    <definedName name="플랜트전공002">#REF!</definedName>
    <definedName name="플랜트전공011">#REF!</definedName>
    <definedName name="플랜트전공012">#REF!</definedName>
    <definedName name="플랜트전공982">#REF!</definedName>
    <definedName name="플랜트전공991">#REF!</definedName>
    <definedName name="플랜트전공992">#REF!</definedName>
    <definedName name="플랜트제관공">#REF!</definedName>
    <definedName name="플랜트제관공001">#REF!</definedName>
    <definedName name="플랜트제관공002">#REF!</definedName>
    <definedName name="플랜트제관공011">#REF!</definedName>
    <definedName name="플랜트제관공012">#REF!</definedName>
    <definedName name="플랜트제관공982">#REF!</definedName>
    <definedName name="플랜트제관공991">#REF!</definedName>
    <definedName name="플랜트제관공992">#REF!</definedName>
    <definedName name="플랜트특수용접공">#REF!</definedName>
    <definedName name="플랜트특수용접공001">#REF!</definedName>
    <definedName name="플랜트특수용접공002">#REF!</definedName>
    <definedName name="플랜트특수용접공011">#REF!</definedName>
    <definedName name="플랜트특수용접공012">#REF!</definedName>
    <definedName name="플랜트특수용접공982">#REF!</definedName>
    <definedName name="플랜트특수용접공991">#REF!</definedName>
    <definedName name="플랜트특수용접공992">#REF!</definedName>
    <definedName name="피로티" hidden="1">{#N/A,#N/A,FALSE,"이태원철근"}</definedName>
    <definedName name="피로티1" hidden="1">{#N/A,#N/A,FALSE,"이태원철근"}</definedName>
    <definedName name="필터링">[110]지하!$C$3:$C$42,[110]지하!$E$3:$E$42,[110]지하!$G$3:$G$42</definedName>
    <definedName name="ㅎ" hidden="1">{"'용역비'!$A$4:$C$8"}</definedName>
    <definedName name="ㅎ10">[115]적용토목!#REF!</definedName>
    <definedName name="ㅎ23">#REF!</definedName>
    <definedName name="ㅎ314">#REF!</definedName>
    <definedName name="ㅎ5" hidden="1">{#N/A,#N/A,FALSE,"골재소요량";#N/A,#N/A,FALSE,"골재소요량"}</definedName>
    <definedName name="ㅎㄱ" hidden="1">{"'용역비'!$A$4:$C$8"}</definedName>
    <definedName name="ㅎㄱㅎ" hidden="1">{"'용역비'!$A$4:$C$8"}</definedName>
    <definedName name="ㅎㄱㅎㄱㅎㄱㅎ" hidden="1">{"'용역비'!$A$4:$C$8"}</definedName>
    <definedName name="ㅎㄴ" hidden="1">'[76]원가 (2)'!$I$5:$I$30</definedName>
    <definedName name="ㅎㄹ" hidden="1">#REF!</definedName>
    <definedName name="ㅎ로ㅓㄴ허ㅓ">#REF!</definedName>
    <definedName name="ㅎㄻㅇㅎㅇㅁㅎㅎㅎㅎㅎ">#REF!</definedName>
    <definedName name="ㅎㅇ" hidden="1">{"'용역비'!$A$4:$C$8"}</definedName>
    <definedName name="ㅎ오" hidden="1">{"'용역비'!$A$4:$C$8"}</definedName>
    <definedName name="ㅎㅎ">#REF!</definedName>
    <definedName name="ㅎㅎㅎ" hidden="1">{"'용역비'!$A$4:$C$8"}</definedName>
    <definedName name="ㅎㅎㅎㅇ"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ㅎㅎㅎ">#REF!</definedName>
    <definedName name="ㅎㅎㅎㅎㅎㅎ">#REF!</definedName>
    <definedName name="ㅎㅎㅎㅎㅎㅎㅎㅎㅎㅎㅎㅎㅎ">#REF!</definedName>
    <definedName name="하">#REF!</definedName>
    <definedName name="하1">#REF!</definedName>
    <definedName name="하경비금액">#REF!</definedName>
    <definedName name="하경비단가">#REF!</definedName>
    <definedName name="하노무비금액">#REF!</definedName>
    <definedName name="하노무비단가">#REF!</definedName>
    <definedName name="하도">#REF!</definedName>
    <definedName name="하도급1">#REF!</definedName>
    <definedName name="하도급2">#REF!</definedName>
    <definedName name="하도급3">#REF!</definedName>
    <definedName name="하도급4">#REF!</definedName>
    <definedName name="하도급5">#REF!</definedName>
    <definedName name="하도급6">#REF!</definedName>
    <definedName name="하도급ㄴ역">#REF!</definedName>
    <definedName name="하도급내역">#REF!</definedName>
    <definedName name="하도급사항">#REF!</definedName>
    <definedName name="하도급원가1">#REF!</definedName>
    <definedName name="하도급원가2">#REF!</definedName>
    <definedName name="하도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동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부슬라브">#REF!</definedName>
    <definedName name="하수도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아드">[6]실행내역!#REF!</definedName>
    <definedName name="하원수">#REF!</definedName>
    <definedName name="하이바" hidden="1">{#N/A,#N/A,FALSE,"포장단가"}</definedName>
    <definedName name="하재료비금액">#REF!</definedName>
    <definedName name="하재료비단가">#REF!</definedName>
    <definedName name="하진이보">BlankMacro1</definedName>
    <definedName name="하한선" hidden="1">{#N/A,#N/A,FALSE,"배수2"}</definedName>
    <definedName name="한" hidden="1">#REF!</definedName>
    <definedName name="한교1호">#REF!</definedName>
    <definedName name="한교2호">#REF!</definedName>
    <definedName name="한교3호">#REF!</definedName>
    <definedName name="한동" hidden="1">{#N/A,#N/A,FALSE,"단가표지"}</definedName>
    <definedName name="한라구절초">#REF!</definedName>
    <definedName name="한식목공001">#REF!</definedName>
    <definedName name="한식목공002">#REF!</definedName>
    <definedName name="한식목공011">#REF!</definedName>
    <definedName name="한식목공012">#REF!</definedName>
    <definedName name="한식목공982">#REF!</definedName>
    <definedName name="한식목공991">#REF!</definedName>
    <definedName name="한식목공992">#REF!</definedName>
    <definedName name="한식목공조공001">#REF!</definedName>
    <definedName name="한식목공조공002">#REF!</definedName>
    <definedName name="한식목공조공011">#REF!</definedName>
    <definedName name="한식목공조공012">#REF!</definedName>
    <definedName name="한식목공조공982">#REF!</definedName>
    <definedName name="한식목공조공991">#REF!</definedName>
    <definedName name="한식목공조공992">#REF!</definedName>
    <definedName name="한식미장공001">#REF!</definedName>
    <definedName name="한식미장공002">#REF!</definedName>
    <definedName name="한식미장공011">#REF!</definedName>
    <definedName name="한식미장공012">#REF!</definedName>
    <definedName name="한식미장공982">#REF!</definedName>
    <definedName name="한식미장공991">#REF!</definedName>
    <definedName name="한식미장공992">#REF!</definedName>
    <definedName name="한식와공001">#REF!</definedName>
    <definedName name="한식와공002">#REF!</definedName>
    <definedName name="한식와공011">#REF!</definedName>
    <definedName name="한식와공012">#REF!</definedName>
    <definedName name="한식와공982">#REF!</definedName>
    <definedName name="한식와공991">#REF!</definedName>
    <definedName name="한식와공992">#REF!</definedName>
    <definedName name="한식와공조공001">#REF!</definedName>
    <definedName name="한식와공조공002">#REF!</definedName>
    <definedName name="한식와공조공011">#REF!</definedName>
    <definedName name="한식와공조공012">#REF!</definedName>
    <definedName name="한식와공조공982">#REF!</definedName>
    <definedName name="한식와공조공991">#REF!</definedName>
    <definedName name="한식와공조공992">#REF!</definedName>
    <definedName name="한전수탁비">#REF!</definedName>
    <definedName name="할______석______공">#REF!</definedName>
    <definedName name="할석공">#REF!</definedName>
    <definedName name="할석공001">#REF!</definedName>
    <definedName name="할석공002">#REF!</definedName>
    <definedName name="할석공012">#REF!</definedName>
    <definedName name="할석공982">#REF!</definedName>
    <definedName name="할석공991">#REF!</definedName>
    <definedName name="할석공992">#REF!</definedName>
    <definedName name="할증율">#REF!</definedName>
    <definedName name="함______석______공">#REF!</definedName>
    <definedName name="함1">#REF!</definedName>
    <definedName name="함2">#REF!</definedName>
    <definedName name="함석공">#REF!</definedName>
    <definedName name="함석공001">#REF!</definedName>
    <definedName name="함석공002">#REF!</definedName>
    <definedName name="함석공011">#REF!</definedName>
    <definedName name="함석공012">#REF!</definedName>
    <definedName name="함석공982">#REF!</definedName>
    <definedName name="함석공991">#REF!</definedName>
    <definedName name="함석공992">#REF!</definedName>
    <definedName name="함판3">#REF!</definedName>
    <definedName name="합__________계">#REF!</definedName>
    <definedName name="합_____계">#REF!</definedName>
    <definedName name="합37a">#REF!</definedName>
    <definedName name="합37함">#REF!</definedName>
    <definedName name="합3함7">#REF!</definedName>
    <definedName name="합계">#REF!</definedName>
    <definedName name="합계전류">#REF!</definedName>
    <definedName name="합계전류1">#REF!</definedName>
    <definedName name="합계전류2">#REF!</definedName>
    <definedName name="합계전류종">#REF!</definedName>
    <definedName name="합판1회1">#REF!</definedName>
    <definedName name="합판1회2">#REF!</definedName>
    <definedName name="합판3">#REF!</definedName>
    <definedName name="합판31">#REF!</definedName>
    <definedName name="합판317">#REF!</definedName>
    <definedName name="합판371">#REF!</definedName>
    <definedName name="합판3함">#REF!</definedName>
    <definedName name="합판3회1">#REF!</definedName>
    <definedName name="합판3회2">#REF!</definedName>
    <definedName name="합판4">#REF!</definedName>
    <definedName name="합판4회1">#REF!</definedName>
    <definedName name="합판4회2">#REF!</definedName>
    <definedName name="합판6">#REF!</definedName>
    <definedName name="합판6회1">#REF!</definedName>
    <definedName name="합판6회2">#REF!</definedName>
    <definedName name="합판731">#REF!</definedName>
    <definedName name="항타길이_경사">#REF!</definedName>
    <definedName name="항타길이_수직">#REF!</definedName>
    <definedName name="항타비1">#REF!</definedName>
    <definedName name="항타비2">#REF!</definedName>
    <definedName name="해당화">#REF!</definedName>
    <definedName name="행선안내게시기설비">[3]Sheet3!$A$403:$AB$464</definedName>
    <definedName name="허" hidden="1">#REF!</definedName>
    <definedName name="허ㅏㅇ아와ㅏㅇ">#REF!</definedName>
    <definedName name="헌치H">#REF!</definedName>
    <definedName name="헌치V">#REF!</definedName>
    <definedName name="헐기경">#REF!</definedName>
    <definedName name="헐기노">#REF!</definedName>
    <definedName name="헐기재">#REF!</definedName>
    <definedName name="헐기총">#REF!</definedName>
    <definedName name="헤베">#REF!</definedName>
    <definedName name="현______도______사">#REF!</definedName>
    <definedName name="현도사001">#REF!</definedName>
    <definedName name="현도사002">#REF!</definedName>
    <definedName name="현도사011">#REF!</definedName>
    <definedName name="현도사012">#REF!</definedName>
    <definedName name="현도사982">#REF!</definedName>
    <definedName name="현도사991">#REF!</definedName>
    <definedName name="현도사992">#REF!</definedName>
    <definedName name="현장명">[3]!현장명</definedName>
    <definedName name="현장설명청취보고서">[3]!현장설명청취보고서</definedName>
    <definedName name="협" hidden="1">{#N/A,#N/A,FALSE,"배수2"}</definedName>
    <definedName name="협력" hidden="1">{#N/A,#N/A,FALSE,"포장2"}</definedName>
    <definedName name="협력업체" hidden="1">{#N/A,#N/A,FALSE,"포장2"}</definedName>
    <definedName name="협력업체목록">[3]!협력업체목록</definedName>
    <definedName name="협조전" hidden="1">[1]Sheet1!#REF!</definedName>
    <definedName name="협철" hidden="1">{#N/A,#N/A,FALSE,"포장2"}</definedName>
    <definedName name="협토" hidden="1">{#N/A,#N/A,FALSE,"포장1";#N/A,#N/A,FALSE,"포장1"}</definedName>
    <definedName name="협토1" hidden="1">{#N/A,#N/A,FALSE,"포장2"}</definedName>
    <definedName name="협토자재" hidden="1">{#N/A,#N/A,FALSE,"포장2"}</definedName>
    <definedName name="형__틀____목__공">#REF!</definedName>
    <definedName name="형제" hidden="1">{#N/A,#N/A,FALSE,"포장2"}</definedName>
    <definedName name="형틀목공">#REF!</definedName>
    <definedName name="형틀목공001">#REF!</definedName>
    <definedName name="형틀목공002">#REF!</definedName>
    <definedName name="형틀목공011">#REF!</definedName>
    <definedName name="형틀목공012">#REF!</definedName>
    <definedName name="형틀목공982">#REF!</definedName>
    <definedName name="형틀목공991">#REF!</definedName>
    <definedName name="형틀목공992">#REF!</definedName>
    <definedName name="호">#REF!</definedName>
    <definedName name="호박">#REF!</definedName>
    <definedName name="호옹ㅇㄷㅅㄷㅎ">#REF!</definedName>
    <definedName name="호표">[3]Sheet3!$C$2:$I$21</definedName>
    <definedName name="호호" hidden="1">{#N/A,#N/A,FALSE,"부대1"}</definedName>
    <definedName name="호ㅓ" hidden="1">[1]Sheet1!#REF!</definedName>
    <definedName name="호ㅓㅕㅏ6ㅅ서ㅛㅓ" hidden="1">[116]입찰안!#REF!</definedName>
    <definedName name="홍단풍">#REF!</definedName>
    <definedName name="홍ㄹㄴㄷㄱ" hidden="1">#REF!</definedName>
    <definedName name="홍ㅇ호" hidden="1">{"'용역비'!$A$4:$C$8"}</definedName>
    <definedName name="화_약_취_급_공">#REF!</definedName>
    <definedName name="화강석두껍돌">15992</definedName>
    <definedName name="화강석두껍돌100">29319</definedName>
    <definedName name="화강석판석30">53306</definedName>
    <definedName name="화공001">#REF!</definedName>
    <definedName name="화공002">#REF!</definedName>
    <definedName name="화공011">#REF!</definedName>
    <definedName name="화공012">#REF!</definedName>
    <definedName name="화공982">#REF!</definedName>
    <definedName name="화공991">#REF!</definedName>
    <definedName name="화공992">#REF!</definedName>
    <definedName name="화신1호">#REF!</definedName>
    <definedName name="화신2호">#REF!</definedName>
    <definedName name="화신기존1">#REF!</definedName>
    <definedName name="화신기존2">#REF!</definedName>
    <definedName name="화약취급공001">#REF!</definedName>
    <definedName name="화약취급공002">#REF!</definedName>
    <definedName name="화약취급공011">#REF!</definedName>
    <definedName name="화약취급공012">#REF!</definedName>
    <definedName name="화약취급공982">#REF!</definedName>
    <definedName name="화약취급공991">#REF!</definedName>
    <definedName name="화약취급공992">#REF!</definedName>
    <definedName name="화원고무교체">#REF!</definedName>
    <definedName name="확약서">#REF!</definedName>
    <definedName name="확인결">#REF!</definedName>
    <definedName name="확인결과1">#REF!</definedName>
    <definedName name="환경영향요소">#REF!</definedName>
    <definedName name="환률">#REF!</definedName>
    <definedName name="활석공011">#REF!</definedName>
    <definedName name="황">#REF!</definedName>
    <definedName name="황룡강배수개선사업">#REF!</definedName>
    <definedName name="황룡지구">#REF!</definedName>
    <definedName name="회시1호">#REF!</definedName>
    <definedName name="회시2호">#REF!</definedName>
    <definedName name="횡">#REF!</definedName>
    <definedName name="횡배단계">#REF!</definedName>
    <definedName name="횡배수관공_개소별명세">#REF!</definedName>
    <definedName name="횡배수관공개소별명세">#REF!</definedName>
    <definedName name="횡배수관공집계표">#REF!</definedName>
    <definedName name="횡배수관구체_수량산출">#REF!</definedName>
    <definedName name="횡배수관구체단위수량산출">#REF!</definedName>
    <definedName name="횡배수관구체수량산출">#REF!</definedName>
    <definedName name="횡배수관날개벽_수량산출">#REF!</definedName>
    <definedName name="횡배수관날개벽수량산출">#REF!</definedName>
    <definedName name="횡배수관차수벽_수량산출">#REF!</definedName>
    <definedName name="횡배수관차수벽수량산출">#REF!</definedName>
    <definedName name="효ㅕㅕㅛㅎ">#REF!</definedName>
    <definedName name="휀스수량집계">#REF!</definedName>
    <definedName name="휘발유">#REF!</definedName>
    <definedName name="흄______관">#REF!</definedName>
    <definedName name="흄100">#REF!</definedName>
    <definedName name="흄120">#REF!</definedName>
    <definedName name="흄150">#REF!</definedName>
    <definedName name="흄30">#REF!</definedName>
    <definedName name="흄45">#REF!</definedName>
    <definedName name="흄50">#REF!</definedName>
    <definedName name="흄60">#REF!</definedName>
    <definedName name="흄80">#REF!</definedName>
    <definedName name="흄90">#REF!</definedName>
    <definedName name="흄관">#REF!</definedName>
    <definedName name="흄관400">#REF!</definedName>
    <definedName name="흄관500">#REF!</definedName>
    <definedName name="흄관600">#REF!</definedName>
    <definedName name="흄관600집계">#REF!</definedName>
    <definedName name="흄관700">#REF!</definedName>
    <definedName name="흄관800">#REF!</definedName>
    <definedName name="흄관운반" hidden="1">{#N/A,#N/A,FALSE,"포장단가"}</definedName>
    <definedName name="흙_운_반___토_사__불도저_19_Ton__㎥당">#REF!</definedName>
    <definedName name="흙막이및토공사견적대비표">[3]!흙막이및토공사견적대비표</definedName>
    <definedName name="흙쌓기_및_다짐__노___상">#REF!</definedName>
    <definedName name="흙쌓기_및_다짐__노___체">#REF!</definedName>
    <definedName name="흙쌓기토적표">#REF!</definedName>
    <definedName name="히">#REF!</definedName>
    <definedName name="ㅏ" hidden="1">{#N/A,#N/A,FALSE,"이태원철근"}</definedName>
    <definedName name="ㅏ30">#REF!</definedName>
    <definedName name="ㅏ776">[3]Sheet3!$A$702</definedName>
    <definedName name="ㅏㄴㅅㅌ">#REF!</definedName>
    <definedName name="ㅏㄴㅅㅌㄹ">'[117] HIT-&gt;HMC 견적(3900)'!$J$31</definedName>
    <definedName name="ㅏㄷ6ㅅ">#REF!</definedName>
    <definedName name="ㅏㅅㅇㅌㄹ">[118]직노!#REF!</definedName>
    <definedName name="ㅏㅇㅅㅊㄹ">#REF!</definedName>
    <definedName name="ㅏㅇㅅㅊㄹ호">'[119]설직재-1'!#REF!</definedName>
    <definedName name="ㅏㅇㅅㅊㅌㄹ">#REF!</definedName>
    <definedName name="ㅏㅇㅅㅊㅎ">#REF!</definedName>
    <definedName name="ㅏㅇㅅㅊㅎㄹ">'[119]설직재-1'!#REF!</definedName>
    <definedName name="ㅏㅇㅅㅌ렇">#REF!</definedName>
    <definedName name="ㅏㅇ쇼ㅓㅗㅎ">#REF!</definedName>
    <definedName name="ㅏㅇ숓ㅀ">#REF!</definedName>
    <definedName name="ㅏ얼">[3]Sheet3!#REF!</definedName>
    <definedName name="ㅏㅏ">#REF!</definedName>
    <definedName name="ㅏㅏㅏ"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ㅏㅏㅏ갸"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ㅏㅏㅏ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ㅏㅏㅏㅏ">#REF!</definedName>
    <definedName name="ㅏㅏㅣ"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ㅐ" hidden="1">{#N/A,#N/A,FALSE,"이태원철근"}</definedName>
    <definedName name="ㅑ" hidden="1">{#N/A,#N/A,FALSE,"조골재"}</definedName>
    <definedName name="ㅑㅑ" hidden="1">{"'용역비'!$A$4:$C$8"}</definedName>
    <definedName name="ㅑㅑㅑ"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ㅑㅑㅑㅑㅑ" hidden="1">{"'용역비'!$A$4:$C$8"}</definedName>
    <definedName name="ㅑㅑㅑㅑㅑㅑ" hidden="1">{"'용역비'!$A$4:$C$8"}</definedName>
    <definedName name="ㅑㅕㅕ" hidden="1">{"'용역비'!$A$4:$C$8"}</definedName>
    <definedName name="ㅓ" hidden="1">{#N/A,#N/A,FALSE,"이태원철근"}</definedName>
    <definedName name="ㅓ102">#REF!</definedName>
    <definedName name="ㅓ1514">#REF!</definedName>
    <definedName name="ㅓ39">#REF!</definedName>
    <definedName name="ㅓ437">#REF!</definedName>
    <definedName name="ㅓ7" hidden="1">{#N/A,#N/A,FALSE,"단가표지"}</definedName>
    <definedName name="ㅓ8">#REF!</definedName>
    <definedName name="ㅓㄴㄱ" hidden="1">[120]실행철강하도!$A$1:$A$4</definedName>
    <definedName name="ㅓ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ㅓㄹ"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ㅓㅇ"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ㅓㅇㅅㄹㅊ">[12]일위!#REF!</definedName>
    <definedName name="ㅓㅇㅅㅀ">#REF!</definedName>
    <definedName name="ㅓㅇㅅㅌ러">[118]직노!#REF!</definedName>
    <definedName name="ㅓㅇㅅ터">#REF!</definedName>
    <definedName name="ㅓㅇ사나">[121]I一般比!#REF!</definedName>
    <definedName name="ㅓ아언ㅁ">#REF!</definedName>
    <definedName name="ㅓㅎ겨ㅓㅓㅗㅓ">#REF!</definedName>
    <definedName name="ㅓ하아ㅗㄹㅇㅇㅇㅇㅎ">#REF!</definedName>
    <definedName name="ㅓㅏㄹ">#REF!</definedName>
    <definedName name="ㅓㅓ"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ㅓㅓㅏ니ㅣㅇ"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ㅓㅓㅓㄴ"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ㅓㅓㅗㅓㅏ">#REF!</definedName>
    <definedName name="ㅓㅗ럴허ㅓㅓㅓㅓㅓㅓㅓ">#REF!</definedName>
    <definedName name="ㅓㅚㅣㅣㅗ">#REF!</definedName>
    <definedName name="ㅓㅛㅇ"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ㅔ" hidden="1">{#N/A,#N/A,FALSE,"이태원철근"}</definedName>
    <definedName name="ㅔㅐ" hidden="1">#REF!</definedName>
    <definedName name="ㅔㅔ" hidden="1">[122]집계표!#REF!</definedName>
    <definedName name="ㅔㅔㅔ">#REF!</definedName>
    <definedName name="ㅔㅣ" hidden="1">{"'용역비'!$A$4:$C$8"}</definedName>
    <definedName name="ㅕ">#REF!</definedName>
    <definedName name="ㅕ168">#REF!</definedName>
    <definedName name="ㅕ422">[123]대치판정!#REF!</definedName>
    <definedName name="ㅕㅑ" hidden="1">#REF!</definedName>
    <definedName name="ㅕㅑㅐㅔ" hidden="1">#REF!</definedName>
    <definedName name="ㅗ" hidden="1">{#N/A,#N/A,FALSE,"이태원철근"}</definedName>
    <definedName name="ㅗ1">#REF!</definedName>
    <definedName name="ㅗ1019">[3]Sheet3!$G$1132</definedName>
    <definedName name="ㅗ315">[124]신우!#REF!</definedName>
    <definedName name="ㅗ415">#REF!</definedName>
    <definedName name="ㅗ461">#REF!</definedName>
    <definedName name="ㅗㄱ소곳곣">#REF!</definedName>
    <definedName name="ㅗㄱㅇ"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ㅗㄳ샤"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ㅗㄴㄱ"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ㅗㄹ">#REF!</definedName>
    <definedName name="ㅗ마ㅓ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ㅗㅅ20">#REF!</definedName>
    <definedName name="ㅗㅅ고ㅛㄱ소속">#REF!</definedName>
    <definedName name="ㅗㅅㄴㄱ"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ㅗㅇ호ㅗㅗ">#REF!</definedName>
    <definedName name="ㅗㅎㅇ라ㅓㅡ">#REF!</definedName>
    <definedName name="ㅗ하ㅏㅣㄹㅇ라">#REF!</definedName>
    <definedName name="ㅗ하ㅓㅏㄹ허">#REF!</definedName>
    <definedName name="ㅗ허ㅏㅏㅏ">#REF!</definedName>
    <definedName name="ㅗ허ㅓㅗㅓㅓ">#REF!</definedName>
    <definedName name="ㅗ호롤">#REF!</definedName>
    <definedName name="ㅗㅓ" hidden="1">{"'제조(순번)'!$A$386:$A$387","'제조(순번)'!$A$1:$H$399"}</definedName>
    <definedName name="ㅗㅓ롱노ㅓㅇ">#REF!</definedName>
    <definedName name="ㅗㅗㅗ"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ㅗㅗㅗㅗ" hidden="1">#REF!</definedName>
    <definedName name="ㅗㅛㅅ">#REF!</definedName>
    <definedName name="ㅛ" hidden="1">{#N/A,#N/A,FALSE,"이태원철근"}</definedName>
    <definedName name="ㅛㅌ"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ㅛㅎ룛">#REF!</definedName>
    <definedName name="ㅛㅕㅑ" hidden="1">'[125]N賃率-職'!$I$5:$I$30</definedName>
    <definedName name="ㅛㅗㅁ"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ㅛㅛ" hidden="1">{"'용역비'!$A$4:$C$8"}</definedName>
    <definedName name="ㅛㅛㅛ" hidden="1">{"'용역비'!$A$4:$C$8"}</definedName>
    <definedName name="ㅛㅛㅛㅛ" hidden="1">[126]수량산출!$A$1:$A$8561</definedName>
    <definedName name="ㅜ" hidden="1">{#N/A,#N/A,FALSE,"조골재"}</definedName>
    <definedName name="ㅜ1">#REF!</definedName>
    <definedName name="ㅜㅛㄷ">#REF!</definedName>
    <definedName name="ㅜㅜㅜㅜㅜ">#REF!</definedName>
    <definedName name="ㅠ" hidden="1">{#N/A,#N/A,FALSE,"이태원철근"}</definedName>
    <definedName name="ㅠ121">#REF!</definedName>
    <definedName name="ㅠ359">#REF!</definedName>
    <definedName name="ㅠㄱ" hidden="1">{"'용역비'!$A$4:$C$8"}</definedName>
    <definedName name="ㅠㄴㅀㅎ" hidden="1">[22]Sheet9!$N$131:$N$201</definedName>
    <definedName name="ㅠㅁㄹㅇㄹ" hidden="1">[22]Sheet9!$N$272:$N$341</definedName>
    <definedName name="ㅠㅇㅁㄹㅇㅁ" hidden="1">[22]Sheet9!$N$202:$N$271</definedName>
    <definedName name="ㅠㅠ" hidden="1">[15]부하!$S$48:$AV$48</definedName>
    <definedName name="ㅠㅠㅠ" hidden="1">[22]Sheet9!$S$48:$AV$48</definedName>
    <definedName name="ㅠㅠㅠㅠ" hidden="1">[15]부하!$N$64:$N$131</definedName>
    <definedName name="ㅠㅠㅠㅠㅠ" hidden="1">[15]부하!$N$131:$N$201</definedName>
    <definedName name="ㅠㅠㅠㅠㅠㅠ" hidden="1">[15]부하!$N$202:$N$271</definedName>
    <definedName name="ㅡ" hidden="1">{#N/A,#N/A,FALSE,"이태원철근"}</definedName>
    <definedName name="ㅡ37">#REF!</definedName>
    <definedName name="ㅡ5">#REF!</definedName>
    <definedName name="ㅡㅏㅣ">#REF!</definedName>
    <definedName name="ㅡㅡ">#REF!</definedName>
    <definedName name="ㅡㅡㅡㅡㅡ">#REF!</definedName>
    <definedName name="ㅣ">#REF!</definedName>
    <definedName name="ㅣ1">#REF!</definedName>
    <definedName name="ㅣ1413">[3]Sheet3!#REF!</definedName>
    <definedName name="ㅣ1517">#REF!</definedName>
    <definedName name="ㅣ1549">#REF!</definedName>
    <definedName name="ㅣ189">#REF!</definedName>
    <definedName name="ㅣ618">#REF!</definedName>
    <definedName name="ㅣㅎ"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ㅣㅏ아ㅓㄴ"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ㅣㅏㅚㅗㅓ" hidden="1">[22]Sheet9!$L$61:$L$130</definedName>
    <definedName name="ㅣㅓㅣㅏㅓㅣ">#REF!</definedName>
    <definedName name="ㅣㅣ" hidden="1">{#N/A,#N/A,FALSE,"골재소요량";#N/A,#N/A,FALSE,"골재소요량"}</definedName>
    <definedName name="ㅣㅣㅣ"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ㅣㅣㅣ노원문화"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ㅣㅣㅣㅣㅣ">#REF!</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7" i="66"/>
  <c r="Z16"/>
  <c r="Z15"/>
  <c r="Z14"/>
  <c r="Z13"/>
  <c r="Z12"/>
  <c r="Z11"/>
  <c r="Z10"/>
  <c r="Z9"/>
  <c r="Z8"/>
  <c r="C8"/>
  <c r="C9" s="1"/>
  <c r="C10" s="1"/>
  <c r="C11" s="1"/>
  <c r="C12" s="1"/>
  <c r="C13" s="1"/>
  <c r="C14" s="1"/>
  <c r="C15" s="1"/>
  <c r="C16" s="1"/>
  <c r="C17" s="1"/>
  <c r="C18" s="1"/>
  <c r="C19" s="1"/>
  <c r="C20" s="1"/>
  <c r="C21" s="1"/>
  <c r="C22" s="1"/>
  <c r="C23" s="1"/>
  <c r="C24" s="1"/>
  <c r="C25" s="1"/>
  <c r="C26" s="1"/>
  <c r="C27" s="1"/>
  <c r="C28" s="1"/>
  <c r="C29" s="1"/>
  <c r="Z7"/>
  <c r="C7"/>
  <c r="A7"/>
  <c r="A8" s="1"/>
  <c r="A9" s="1"/>
  <c r="A10" s="1"/>
  <c r="A11" s="1"/>
  <c r="A12" s="1"/>
  <c r="A13" s="1"/>
  <c r="A14" s="1"/>
  <c r="A15" s="1"/>
  <c r="A16" s="1"/>
  <c r="A17" s="1"/>
  <c r="A18" s="1"/>
  <c r="A19" s="1"/>
  <c r="A20" s="1"/>
  <c r="A21" s="1"/>
  <c r="A22" s="1"/>
  <c r="A23" s="1"/>
  <c r="A24" s="1"/>
  <c r="A25" s="1"/>
  <c r="A26" s="1"/>
  <c r="A27" s="1"/>
  <c r="A28" s="1"/>
  <c r="Z6"/>
  <c r="C6"/>
  <c r="Z5"/>
  <c r="E4"/>
  <c r="F4" s="1"/>
  <c r="G4" s="1"/>
  <c r="H4" s="1"/>
  <c r="I4" s="1"/>
  <c r="J4" s="1"/>
  <c r="K4" s="1"/>
  <c r="L4" s="1"/>
  <c r="M4" s="1"/>
  <c r="N4" s="1"/>
  <c r="O4" s="1"/>
  <c r="P4" s="1"/>
  <c r="Q4" s="1"/>
  <c r="R4" s="1"/>
  <c r="S4" s="1"/>
  <c r="T4" s="1"/>
  <c r="U4" s="1"/>
  <c r="V4" s="1"/>
  <c r="W4" s="1"/>
  <c r="X4" s="1"/>
  <c r="A46" i="11" l="1"/>
  <c r="F77" i="5" l="1"/>
  <c r="F72"/>
  <c r="F67"/>
  <c r="B14" l="1"/>
  <c r="A45" i="21" l="1"/>
  <c r="C454" i="3"/>
  <c r="AE16" i="65"/>
  <c r="I453" i="3"/>
  <c r="M453" s="1"/>
  <c r="L453"/>
  <c r="E453"/>
  <c r="F162"/>
  <c r="F161"/>
  <c r="E162"/>
  <c r="H453" l="1"/>
  <c r="J453"/>
  <c r="G454" s="1"/>
  <c r="M454" s="1"/>
  <c r="J454"/>
  <c r="L454"/>
  <c r="E454"/>
  <c r="H454" l="1"/>
  <c r="H456" s="1"/>
  <c r="N453"/>
  <c r="N454" l="1"/>
  <c r="F7"/>
  <c r="E447"/>
  <c r="E448"/>
  <c r="E445"/>
  <c r="E444"/>
  <c r="F442"/>
  <c r="F439"/>
  <c r="H439" s="1"/>
  <c r="E442"/>
  <c r="E439"/>
  <c r="B3" i="4"/>
  <c r="E144" i="3" l="1"/>
  <c r="G316" i="64"/>
  <c r="F144" i="3" s="1"/>
  <c r="H144" s="1"/>
  <c r="G311" i="64"/>
  <c r="F143" i="3" s="1"/>
  <c r="G138" i="64"/>
  <c r="G136"/>
  <c r="F438" i="3" s="1"/>
  <c r="G134" i="64"/>
  <c r="F437" i="3" s="1"/>
  <c r="G146" i="64"/>
  <c r="G144"/>
  <c r="F441" i="3" s="1"/>
  <c r="G142" i="64"/>
  <c r="F440" i="3" s="1"/>
  <c r="E438"/>
  <c r="E441"/>
  <c r="F446"/>
  <c r="F447" s="1"/>
  <c r="F448" s="1"/>
  <c r="F443"/>
  <c r="F444" s="1"/>
  <c r="F445" s="1"/>
  <c r="A72" i="11"/>
  <c r="J308" i="3"/>
  <c r="H308"/>
  <c r="C308"/>
  <c r="A308"/>
  <c r="L307"/>
  <c r="H307"/>
  <c r="E307"/>
  <c r="L306"/>
  <c r="J306"/>
  <c r="C306"/>
  <c r="E306" s="1"/>
  <c r="L305"/>
  <c r="J305"/>
  <c r="E305"/>
  <c r="A67" i="11"/>
  <c r="J271" i="3"/>
  <c r="H271"/>
  <c r="C271"/>
  <c r="A271"/>
  <c r="L270"/>
  <c r="H270"/>
  <c r="E270"/>
  <c r="L269"/>
  <c r="J269"/>
  <c r="C269"/>
  <c r="E269" s="1"/>
  <c r="L268"/>
  <c r="J268"/>
  <c r="E268"/>
  <c r="E440"/>
  <c r="E446"/>
  <c r="E443"/>
  <c r="E437"/>
  <c r="F431"/>
  <c r="L431" s="1"/>
  <c r="F430"/>
  <c r="F429"/>
  <c r="L429" s="1"/>
  <c r="F428"/>
  <c r="E430"/>
  <c r="G86" i="64"/>
  <c r="A86" s="1"/>
  <c r="E432" i="3"/>
  <c r="E429"/>
  <c r="E428"/>
  <c r="A64" i="11"/>
  <c r="J370" i="3"/>
  <c r="H370"/>
  <c r="C370"/>
  <c r="A370"/>
  <c r="L369"/>
  <c r="H369"/>
  <c r="E369"/>
  <c r="L368"/>
  <c r="J368"/>
  <c r="C368"/>
  <c r="E368" s="1"/>
  <c r="L367"/>
  <c r="J367"/>
  <c r="E367"/>
  <c r="G305" i="64"/>
  <c r="A305" s="1"/>
  <c r="G289"/>
  <c r="F421" i="3" s="1"/>
  <c r="H421" s="1"/>
  <c r="G287" i="64"/>
  <c r="F420" i="3" s="1"/>
  <c r="H420" s="1"/>
  <c r="G282" i="64"/>
  <c r="A282" s="1"/>
  <c r="E421" i="3"/>
  <c r="E420"/>
  <c r="A68" i="11"/>
  <c r="C279" i="3"/>
  <c r="A279"/>
  <c r="J279"/>
  <c r="H279"/>
  <c r="L278"/>
  <c r="H278"/>
  <c r="E278"/>
  <c r="L277"/>
  <c r="J277"/>
  <c r="C277"/>
  <c r="E277" s="1"/>
  <c r="L276"/>
  <c r="J276"/>
  <c r="E276"/>
  <c r="E423"/>
  <c r="E422"/>
  <c r="A66" i="11"/>
  <c r="J263" i="3"/>
  <c r="H263"/>
  <c r="E263"/>
  <c r="L262"/>
  <c r="H262"/>
  <c r="E262"/>
  <c r="L261"/>
  <c r="J261"/>
  <c r="C261"/>
  <c r="E261" s="1"/>
  <c r="L260"/>
  <c r="J260"/>
  <c r="E260"/>
  <c r="BI16" i="65"/>
  <c r="DD16" s="1"/>
  <c r="G5" i="62"/>
  <c r="F5"/>
  <c r="E5"/>
  <c r="D5"/>
  <c r="C5"/>
  <c r="F4" i="65"/>
  <c r="AC66"/>
  <c r="S66"/>
  <c r="T61"/>
  <c r="AL61" s="1"/>
  <c r="DD62" s="1"/>
  <c r="O59"/>
  <c r="AB61" s="1"/>
  <c r="AB53"/>
  <c r="AL47"/>
  <c r="Y47"/>
  <c r="AK45"/>
  <c r="X45"/>
  <c r="AL43"/>
  <c r="Y43"/>
  <c r="AU43" s="1"/>
  <c r="AK41"/>
  <c r="X41"/>
  <c r="AX35"/>
  <c r="AL35"/>
  <c r="AO33"/>
  <c r="AF33"/>
  <c r="AU31"/>
  <c r="AJ31"/>
  <c r="AU6"/>
  <c r="A274" i="5"/>
  <c r="A248"/>
  <c r="A221"/>
  <c r="A194"/>
  <c r="A167"/>
  <c r="A140"/>
  <c r="A113"/>
  <c r="A59"/>
  <c r="G19" i="64"/>
  <c r="F409" i="3" s="1"/>
  <c r="H71" i="64"/>
  <c r="F414" i="3" s="1"/>
  <c r="F415" s="1"/>
  <c r="E415"/>
  <c r="E414"/>
  <c r="E409"/>
  <c r="C307" i="64"/>
  <c r="E307" s="1"/>
  <c r="E316"/>
  <c r="E311"/>
  <c r="C291"/>
  <c r="E289"/>
  <c r="E287"/>
  <c r="E256"/>
  <c r="E252"/>
  <c r="E248"/>
  <c r="E240"/>
  <c r="E236"/>
  <c r="E232"/>
  <c r="E222"/>
  <c r="E216"/>
  <c r="E212"/>
  <c r="E204"/>
  <c r="E200"/>
  <c r="E196"/>
  <c r="E192"/>
  <c r="E188"/>
  <c r="E184"/>
  <c r="E176"/>
  <c r="E172"/>
  <c r="E168"/>
  <c r="E159"/>
  <c r="D148"/>
  <c r="E146"/>
  <c r="E144"/>
  <c r="E142"/>
  <c r="E138"/>
  <c r="E136"/>
  <c r="E134"/>
  <c r="E102"/>
  <c r="E100"/>
  <c r="E95"/>
  <c r="E93"/>
  <c r="E91"/>
  <c r="B73"/>
  <c r="L144" i="3" l="1"/>
  <c r="C431"/>
  <c r="E431" s="1"/>
  <c r="E271"/>
  <c r="E308"/>
  <c r="F432"/>
  <c r="J431"/>
  <c r="H430"/>
  <c r="G431" s="1"/>
  <c r="L430"/>
  <c r="F423"/>
  <c r="L428"/>
  <c r="H429"/>
  <c r="H428"/>
  <c r="E370"/>
  <c r="F422"/>
  <c r="L420"/>
  <c r="L421"/>
  <c r="E279"/>
  <c r="AU41" i="65"/>
  <c r="BE31"/>
  <c r="AK66"/>
  <c r="DD66" s="1"/>
  <c r="AQ72" s="1"/>
  <c r="DD73" s="1"/>
  <c r="DD27" s="1"/>
  <c r="AY33"/>
  <c r="AU47"/>
  <c r="AS45"/>
  <c r="BF35"/>
  <c r="DE62"/>
  <c r="U72"/>
  <c r="AI62"/>
  <c r="C73" i="64"/>
  <c r="E73" s="1"/>
  <c r="E174"/>
  <c r="E206"/>
  <c r="E148"/>
  <c r="E218"/>
  <c r="D105"/>
  <c r="E105" s="1"/>
  <c r="E258"/>
  <c r="E242"/>
  <c r="E291"/>
  <c r="A63" i="11"/>
  <c r="J362" i="3"/>
  <c r="H362"/>
  <c r="C362"/>
  <c r="A362"/>
  <c r="J364"/>
  <c r="A62" i="11"/>
  <c r="J357" i="3"/>
  <c r="H357"/>
  <c r="C357"/>
  <c r="A357"/>
  <c r="L356"/>
  <c r="H356"/>
  <c r="E356"/>
  <c r="L355"/>
  <c r="J355"/>
  <c r="C355"/>
  <c r="E355" s="1"/>
  <c r="L354"/>
  <c r="J354"/>
  <c r="E354"/>
  <c r="A61" i="11"/>
  <c r="J349" i="3"/>
  <c r="H349"/>
  <c r="C349"/>
  <c r="A349"/>
  <c r="L348"/>
  <c r="H348"/>
  <c r="E348"/>
  <c r="L347"/>
  <c r="J347"/>
  <c r="C347"/>
  <c r="E347" s="1"/>
  <c r="L346"/>
  <c r="J346"/>
  <c r="E346"/>
  <c r="F404"/>
  <c r="E404"/>
  <c r="F403"/>
  <c r="E403"/>
  <c r="F402"/>
  <c r="L402" s="1"/>
  <c r="E402"/>
  <c r="L401"/>
  <c r="J401"/>
  <c r="E401"/>
  <c r="L393"/>
  <c r="J393"/>
  <c r="F396"/>
  <c r="F395"/>
  <c r="F394"/>
  <c r="A73" i="11"/>
  <c r="J316" i="3"/>
  <c r="H316"/>
  <c r="C316"/>
  <c r="A316"/>
  <c r="L315"/>
  <c r="H315"/>
  <c r="E315"/>
  <c r="L314"/>
  <c r="J314"/>
  <c r="C314"/>
  <c r="E314" s="1"/>
  <c r="L313"/>
  <c r="J313"/>
  <c r="E313"/>
  <c r="J224" i="5"/>
  <c r="H224"/>
  <c r="J223"/>
  <c r="H223"/>
  <c r="A52" i="11"/>
  <c r="A53"/>
  <c r="A54"/>
  <c r="A55"/>
  <c r="A56"/>
  <c r="J170" i="5"/>
  <c r="H170"/>
  <c r="DE66" i="65" l="1"/>
  <c r="AE72"/>
  <c r="E362" i="3"/>
  <c r="H431"/>
  <c r="N431" s="1"/>
  <c r="M431"/>
  <c r="E260" i="64"/>
  <c r="V49" i="65"/>
  <c r="K53" s="1"/>
  <c r="V37"/>
  <c r="DB37" s="1"/>
  <c r="U71" s="1"/>
  <c r="DE16"/>
  <c r="AI22" s="1"/>
  <c r="E220" i="64"/>
  <c r="E349" i="3"/>
  <c r="E316"/>
  <c r="H402"/>
  <c r="E357"/>
  <c r="L403"/>
  <c r="H403"/>
  <c r="AI53" i="65" l="1"/>
  <c r="DB53" s="1"/>
  <c r="AS71" s="1"/>
  <c r="DB73" s="1"/>
  <c r="DB27" s="1"/>
  <c r="DC49"/>
  <c r="U70" s="1"/>
  <c r="DC73" s="1"/>
  <c r="DE53" l="1"/>
  <c r="AF71"/>
  <c r="V73"/>
  <c r="DE73"/>
  <c r="DE27" s="1"/>
  <c r="DC27"/>
  <c r="H364" i="3" l="1"/>
  <c r="J99" i="5" l="1"/>
  <c r="J92"/>
  <c r="H92"/>
  <c r="J91"/>
  <c r="H91"/>
  <c r="AK10" i="65"/>
  <c r="BW10" s="1"/>
  <c r="DD10" s="1"/>
  <c r="DE10" s="1"/>
  <c r="A45" i="11"/>
  <c r="A47"/>
  <c r="A48"/>
  <c r="A49"/>
  <c r="A50"/>
  <c r="A51"/>
  <c r="A57"/>
  <c r="A58"/>
  <c r="A59"/>
  <c r="A60"/>
  <c r="A65"/>
  <c r="A69"/>
  <c r="A70"/>
  <c r="A71"/>
  <c r="A74"/>
  <c r="A75"/>
  <c r="DD23" i="65" l="1"/>
  <c r="U22"/>
  <c r="AZ22" s="1"/>
  <c r="U23" s="1"/>
  <c r="J83" i="5"/>
  <c r="H83"/>
  <c r="J77"/>
  <c r="H77"/>
  <c r="J72"/>
  <c r="H72"/>
  <c r="J67"/>
  <c r="H67"/>
  <c r="J62"/>
  <c r="H62"/>
  <c r="E99"/>
  <c r="B13"/>
  <c r="B12"/>
  <c r="B11"/>
  <c r="B10"/>
  <c r="B9"/>
  <c r="B8"/>
  <c r="E263"/>
  <c r="E262"/>
  <c r="E261"/>
  <c r="E258"/>
  <c r="E153"/>
  <c r="E152"/>
  <c r="E151"/>
  <c r="H5" i="62" l="1"/>
  <c r="DE23" i="65"/>
  <c r="F237" i="3"/>
  <c r="H237" s="1"/>
  <c r="F236"/>
  <c r="L236" s="1"/>
  <c r="F235"/>
  <c r="F234"/>
  <c r="L234" s="1"/>
  <c r="J238"/>
  <c r="H238"/>
  <c r="C238"/>
  <c r="E238" s="1"/>
  <c r="E237"/>
  <c r="E236"/>
  <c r="L235"/>
  <c r="J235"/>
  <c r="E235"/>
  <c r="E234"/>
  <c r="E98" i="5"/>
  <c r="E97"/>
  <c r="E96"/>
  <c r="E92"/>
  <c r="A76" i="11"/>
  <c r="J388" i="3"/>
  <c r="J390" s="1"/>
  <c r="H388"/>
  <c r="H390" s="1"/>
  <c r="C388"/>
  <c r="A388"/>
  <c r="E89" i="5"/>
  <c r="E90"/>
  <c r="E91"/>
  <c r="E88"/>
  <c r="E87"/>
  <c r="E83"/>
  <c r="E82"/>
  <c r="E81"/>
  <c r="E80"/>
  <c r="E77"/>
  <c r="E76"/>
  <c r="E75"/>
  <c r="E72"/>
  <c r="E71"/>
  <c r="E70"/>
  <c r="E36"/>
  <c r="E257"/>
  <c r="E256"/>
  <c r="E255"/>
  <c r="E254"/>
  <c r="E253"/>
  <c r="E252"/>
  <c r="E251"/>
  <c r="E250"/>
  <c r="E227"/>
  <c r="E226"/>
  <c r="E225"/>
  <c r="E224"/>
  <c r="E223"/>
  <c r="E201"/>
  <c r="E200"/>
  <c r="E199"/>
  <c r="E198"/>
  <c r="E197"/>
  <c r="E196"/>
  <c r="E174"/>
  <c r="E173"/>
  <c r="E172"/>
  <c r="E171"/>
  <c r="E170"/>
  <c r="E169"/>
  <c r="E148"/>
  <c r="E147"/>
  <c r="E146"/>
  <c r="E145"/>
  <c r="E144"/>
  <c r="E143"/>
  <c r="E142"/>
  <c r="E118"/>
  <c r="E117"/>
  <c r="E116"/>
  <c r="E115"/>
  <c r="A37" i="11"/>
  <c r="A36"/>
  <c r="A35"/>
  <c r="A40"/>
  <c r="A39"/>
  <c r="A38"/>
  <c r="A32"/>
  <c r="A33"/>
  <c r="A34"/>
  <c r="A41"/>
  <c r="A42"/>
  <c r="A23"/>
  <c r="L181" i="3"/>
  <c r="J181"/>
  <c r="L180"/>
  <c r="J180"/>
  <c r="L179"/>
  <c r="J179"/>
  <c r="H182"/>
  <c r="L182"/>
  <c r="J187"/>
  <c r="H187"/>
  <c r="C375"/>
  <c r="A375"/>
  <c r="J375"/>
  <c r="J377" s="1"/>
  <c r="H375"/>
  <c r="H377" s="1"/>
  <c r="C188"/>
  <c r="J138"/>
  <c r="H138"/>
  <c r="A30" i="11"/>
  <c r="A29"/>
  <c r="A28"/>
  <c r="J341" i="3"/>
  <c r="H341"/>
  <c r="C341"/>
  <c r="A341"/>
  <c r="L340"/>
  <c r="H340"/>
  <c r="E340"/>
  <c r="L339"/>
  <c r="J339"/>
  <c r="C339"/>
  <c r="E339" s="1"/>
  <c r="L338"/>
  <c r="J338"/>
  <c r="E338"/>
  <c r="L118"/>
  <c r="J118"/>
  <c r="L117"/>
  <c r="J117"/>
  <c r="L55"/>
  <c r="J55"/>
  <c r="L54"/>
  <c r="J54"/>
  <c r="L53"/>
  <c r="J53"/>
  <c r="H120"/>
  <c r="L120"/>
  <c r="C326"/>
  <c r="E326" s="1"/>
  <c r="H326"/>
  <c r="F322"/>
  <c r="J322" s="1"/>
  <c r="F321"/>
  <c r="L321" s="1"/>
  <c r="C323"/>
  <c r="E323" s="1"/>
  <c r="L323"/>
  <c r="F219"/>
  <c r="L219" s="1"/>
  <c r="F218"/>
  <c r="H218" s="1"/>
  <c r="J220"/>
  <c r="H220"/>
  <c r="C220"/>
  <c r="E220" s="1"/>
  <c r="E219"/>
  <c r="E218"/>
  <c r="L217"/>
  <c r="J217"/>
  <c r="E217"/>
  <c r="L216"/>
  <c r="J216"/>
  <c r="E216"/>
  <c r="L103"/>
  <c r="H103"/>
  <c r="L102"/>
  <c r="H102"/>
  <c r="H236" l="1"/>
  <c r="I5" i="62"/>
  <c r="J234" i="3"/>
  <c r="L237"/>
  <c r="E341"/>
  <c r="L322"/>
  <c r="E375"/>
  <c r="E388"/>
  <c r="J321"/>
  <c r="J326"/>
  <c r="J323"/>
  <c r="H219"/>
  <c r="L218"/>
  <c r="C300"/>
  <c r="A300"/>
  <c r="J300"/>
  <c r="H300"/>
  <c r="L299"/>
  <c r="H299"/>
  <c r="E299"/>
  <c r="L298"/>
  <c r="J298"/>
  <c r="C298"/>
  <c r="E298" s="1"/>
  <c r="L297"/>
  <c r="J297"/>
  <c r="E297"/>
  <c r="C79"/>
  <c r="E300" l="1"/>
  <c r="J247"/>
  <c r="H247"/>
  <c r="C247"/>
  <c r="E247" s="1"/>
  <c r="L246"/>
  <c r="H246"/>
  <c r="E246"/>
  <c r="L245"/>
  <c r="H245"/>
  <c r="E245"/>
  <c r="L244"/>
  <c r="J244"/>
  <c r="E244"/>
  <c r="L243"/>
  <c r="J243"/>
  <c r="E243"/>
  <c r="F210"/>
  <c r="L210" s="1"/>
  <c r="F209"/>
  <c r="H209" s="1"/>
  <c r="J211"/>
  <c r="H211"/>
  <c r="C211"/>
  <c r="E211" s="1"/>
  <c r="E210"/>
  <c r="E209"/>
  <c r="L208"/>
  <c r="J208"/>
  <c r="E208"/>
  <c r="L207"/>
  <c r="J207"/>
  <c r="E207"/>
  <c r="C65"/>
  <c r="C64"/>
  <c r="L65"/>
  <c r="H65"/>
  <c r="L64"/>
  <c r="J64"/>
  <c r="C57"/>
  <c r="C56"/>
  <c r="F46"/>
  <c r="C253"/>
  <c r="E253" s="1"/>
  <c r="C229"/>
  <c r="E229" s="1"/>
  <c r="C202"/>
  <c r="E202" s="1"/>
  <c r="J202"/>
  <c r="H202"/>
  <c r="J292"/>
  <c r="H292"/>
  <c r="J255"/>
  <c r="H255"/>
  <c r="J287"/>
  <c r="H287"/>
  <c r="L286"/>
  <c r="H286"/>
  <c r="L285"/>
  <c r="J285"/>
  <c r="L284"/>
  <c r="J284"/>
  <c r="E287"/>
  <c r="E286"/>
  <c r="E285"/>
  <c r="E284"/>
  <c r="A9" i="11"/>
  <c r="E228" i="3"/>
  <c r="E227"/>
  <c r="A14" i="11"/>
  <c r="A15"/>
  <c r="A16"/>
  <c r="A17"/>
  <c r="A18"/>
  <c r="A19"/>
  <c r="A20"/>
  <c r="A21"/>
  <c r="A22"/>
  <c r="A24"/>
  <c r="A25"/>
  <c r="A26"/>
  <c r="A27"/>
  <c r="A31"/>
  <c r="A43"/>
  <c r="A44"/>
  <c r="E193" i="3"/>
  <c r="E188"/>
  <c r="E187"/>
  <c r="E186"/>
  <c r="E185"/>
  <c r="E184"/>
  <c r="E183"/>
  <c r="E182"/>
  <c r="E181"/>
  <c r="E180"/>
  <c r="E179"/>
  <c r="L185"/>
  <c r="H185"/>
  <c r="L184"/>
  <c r="H184"/>
  <c r="L183"/>
  <c r="H183"/>
  <c r="E174"/>
  <c r="E173"/>
  <c r="F172"/>
  <c r="E172"/>
  <c r="E171"/>
  <c r="E170"/>
  <c r="E169"/>
  <c r="E164"/>
  <c r="E163"/>
  <c r="E161"/>
  <c r="E160"/>
  <c r="E159"/>
  <c r="E154"/>
  <c r="E153"/>
  <c r="E152"/>
  <c r="E151"/>
  <c r="E150"/>
  <c r="E149"/>
  <c r="E143"/>
  <c r="E138"/>
  <c r="E137"/>
  <c r="E136"/>
  <c r="E135"/>
  <c r="E134"/>
  <c r="E396"/>
  <c r="L395"/>
  <c r="H395"/>
  <c r="E395"/>
  <c r="L394"/>
  <c r="H394"/>
  <c r="E394"/>
  <c r="E393"/>
  <c r="E383"/>
  <c r="E382"/>
  <c r="L381"/>
  <c r="H381"/>
  <c r="E381"/>
  <c r="L380"/>
  <c r="H380"/>
  <c r="E380"/>
  <c r="E333"/>
  <c r="L332"/>
  <c r="H332"/>
  <c r="E332"/>
  <c r="L331"/>
  <c r="H331"/>
  <c r="E331"/>
  <c r="L325"/>
  <c r="H325"/>
  <c r="E325"/>
  <c r="L324"/>
  <c r="H324"/>
  <c r="E324"/>
  <c r="E322"/>
  <c r="E321"/>
  <c r="E292"/>
  <c r="E255"/>
  <c r="L254"/>
  <c r="H254"/>
  <c r="E254"/>
  <c r="L253"/>
  <c r="L252"/>
  <c r="J252"/>
  <c r="E252"/>
  <c r="L228"/>
  <c r="H228"/>
  <c r="L227"/>
  <c r="H227"/>
  <c r="L226"/>
  <c r="E226"/>
  <c r="L225"/>
  <c r="E225"/>
  <c r="L201"/>
  <c r="H201"/>
  <c r="E201"/>
  <c r="L200"/>
  <c r="H200"/>
  <c r="E200"/>
  <c r="L199"/>
  <c r="J199"/>
  <c r="E199"/>
  <c r="L198"/>
  <c r="E198"/>
  <c r="L171"/>
  <c r="H171"/>
  <c r="L170"/>
  <c r="H170"/>
  <c r="L169"/>
  <c r="J169"/>
  <c r="L160"/>
  <c r="J160"/>
  <c r="L159"/>
  <c r="J159"/>
  <c r="L151"/>
  <c r="J151"/>
  <c r="L150"/>
  <c r="J150"/>
  <c r="L149"/>
  <c r="J149"/>
  <c r="L143"/>
  <c r="L146" s="1"/>
  <c r="H143"/>
  <c r="H146" s="1"/>
  <c r="E127"/>
  <c r="E128"/>
  <c r="E129"/>
  <c r="L129"/>
  <c r="L128"/>
  <c r="L127"/>
  <c r="J127"/>
  <c r="E122"/>
  <c r="E121"/>
  <c r="E120"/>
  <c r="E119"/>
  <c r="E118"/>
  <c r="E117"/>
  <c r="E116"/>
  <c r="E115"/>
  <c r="L121"/>
  <c r="H121"/>
  <c r="E110"/>
  <c r="E109"/>
  <c r="E108"/>
  <c r="E80"/>
  <c r="E79"/>
  <c r="E78"/>
  <c r="E77"/>
  <c r="E76"/>
  <c r="E103"/>
  <c r="E102"/>
  <c r="E101"/>
  <c r="E100"/>
  <c r="E95"/>
  <c r="E94"/>
  <c r="E93"/>
  <c r="E88"/>
  <c r="E87"/>
  <c r="E86"/>
  <c r="E85"/>
  <c r="E28"/>
  <c r="J79"/>
  <c r="H79"/>
  <c r="L78"/>
  <c r="H78"/>
  <c r="L209" l="1"/>
  <c r="H210"/>
  <c r="J229"/>
  <c r="J253"/>
  <c r="H294"/>
  <c r="J198"/>
  <c r="J226"/>
  <c r="J225"/>
  <c r="J188"/>
  <c r="L131"/>
  <c r="J129"/>
  <c r="J128"/>
  <c r="J131" l="1"/>
  <c r="J294"/>
  <c r="H229" l="1"/>
  <c r="H57" l="1"/>
  <c r="E57"/>
  <c r="L56"/>
  <c r="E56"/>
  <c r="J56" l="1"/>
  <c r="E31"/>
  <c r="E30"/>
  <c r="E29"/>
  <c r="L27"/>
  <c r="E27"/>
  <c r="L63" l="1"/>
  <c r="J63"/>
  <c r="L62"/>
  <c r="J62"/>
  <c r="A13" i="11"/>
  <c r="A12"/>
  <c r="L71" i="3"/>
  <c r="J71"/>
  <c r="E71"/>
  <c r="L70"/>
  <c r="J70"/>
  <c r="E70"/>
  <c r="E65"/>
  <c r="E64"/>
  <c r="E63"/>
  <c r="E62"/>
  <c r="I144" l="1"/>
  <c r="A20" i="2"/>
  <c r="H20" s="1"/>
  <c r="O144" i="3" s="1"/>
  <c r="A11" i="11"/>
  <c r="E55" i="3"/>
  <c r="E54"/>
  <c r="L52"/>
  <c r="J52"/>
  <c r="E52"/>
  <c r="E53"/>
  <c r="E47"/>
  <c r="H46"/>
  <c r="E46"/>
  <c r="E45"/>
  <c r="J40"/>
  <c r="E40"/>
  <c r="E39"/>
  <c r="E38"/>
  <c r="L37"/>
  <c r="H37"/>
  <c r="E37"/>
  <c r="L36"/>
  <c r="H36"/>
  <c r="E36"/>
  <c r="L26"/>
  <c r="E26"/>
  <c r="L25"/>
  <c r="E25"/>
  <c r="L24"/>
  <c r="E24"/>
  <c r="L23"/>
  <c r="E23"/>
  <c r="E22"/>
  <c r="J144" l="1"/>
  <c r="N144" s="1"/>
  <c r="M144"/>
  <c r="L17"/>
  <c r="J17"/>
  <c r="E17"/>
  <c r="A8" i="11"/>
  <c r="H7" i="3"/>
  <c r="L8"/>
  <c r="H8"/>
  <c r="E8"/>
  <c r="E19"/>
  <c r="L16"/>
  <c r="E16"/>
  <c r="L15"/>
  <c r="H15"/>
  <c r="E15"/>
  <c r="L14"/>
  <c r="H14"/>
  <c r="E14"/>
  <c r="L13"/>
  <c r="H13"/>
  <c r="E13"/>
  <c r="E7"/>
  <c r="A6"/>
  <c r="L7" l="1"/>
  <c r="A12"/>
  <c r="E33"/>
  <c r="L19"/>
  <c r="L10"/>
  <c r="H10"/>
  <c r="J16"/>
  <c r="A5" i="62" l="1"/>
  <c r="A21" i="3"/>
  <c r="E42"/>
  <c r="O80" l="1"/>
  <c r="I80"/>
  <c r="G80"/>
  <c r="K80"/>
  <c r="A35"/>
  <c r="E49"/>
  <c r="A44" l="1"/>
  <c r="E59"/>
  <c r="E67" l="1"/>
  <c r="A51"/>
  <c r="L135"/>
  <c r="H135"/>
  <c r="L134"/>
  <c r="H134"/>
  <c r="A61" l="1"/>
  <c r="E73"/>
  <c r="E67" i="5"/>
  <c r="E66"/>
  <c r="E65"/>
  <c r="E64"/>
  <c r="E63"/>
  <c r="E62"/>
  <c r="E61"/>
  <c r="E59"/>
  <c r="E34"/>
  <c r="B7"/>
  <c r="A69" i="3" l="1"/>
  <c r="E82"/>
  <c r="A75" l="1"/>
  <c r="E90"/>
  <c r="E97" l="1"/>
  <c r="A92" s="1"/>
  <c r="E105" l="1"/>
  <c r="A99" s="1"/>
  <c r="E112" l="1"/>
  <c r="A107" s="1"/>
  <c r="E124" l="1"/>
  <c r="E131" s="1"/>
  <c r="A126" l="1"/>
  <c r="E140"/>
  <c r="A114"/>
  <c r="E146" l="1"/>
  <c r="A142" l="1"/>
  <c r="E156"/>
  <c r="A133"/>
  <c r="A148" l="1"/>
  <c r="E166"/>
  <c r="A158" l="1"/>
  <c r="E176"/>
  <c r="A168" l="1"/>
  <c r="E190"/>
  <c r="A178" l="1"/>
  <c r="E195"/>
  <c r="A192" l="1"/>
  <c r="E204"/>
  <c r="E213" s="1"/>
  <c r="E222" l="1"/>
  <c r="A206"/>
  <c r="A197"/>
  <c r="A215" l="1"/>
  <c r="E231"/>
  <c r="E240" s="1"/>
  <c r="A224" l="1"/>
  <c r="E249"/>
  <c r="E257" s="1"/>
  <c r="A233"/>
  <c r="B7" i="11"/>
  <c r="A251" i="3" l="1"/>
  <c r="E265"/>
  <c r="E273" s="1"/>
  <c r="A242"/>
  <c r="B8" i="11"/>
  <c r="B9" s="1"/>
  <c r="B10" s="1"/>
  <c r="B11" s="1"/>
  <c r="B12" s="1"/>
  <c r="B13" s="1"/>
  <c r="B14" s="1"/>
  <c r="B15" s="1"/>
  <c r="B16" s="1"/>
  <c r="B17" s="1"/>
  <c r="B18" s="1"/>
  <c r="B19" s="1"/>
  <c r="B20" s="1"/>
  <c r="B21" s="1"/>
  <c r="B22" s="1"/>
  <c r="B23" s="1"/>
  <c r="B24" s="1"/>
  <c r="B25" s="1"/>
  <c r="B26" s="1"/>
  <c r="B27" s="1"/>
  <c r="B28" s="1"/>
  <c r="B29" s="1"/>
  <c r="B30" s="1"/>
  <c r="B31" l="1"/>
  <c r="B32" s="1"/>
  <c r="B33" s="1"/>
  <c r="B34" s="1"/>
  <c r="B35" s="1"/>
  <c r="B36" s="1"/>
  <c r="B37" s="1"/>
  <c r="B38" s="1"/>
  <c r="B39" s="1"/>
  <c r="B40" s="1"/>
  <c r="B41" s="1"/>
  <c r="B42" s="1"/>
  <c r="B43" s="1"/>
  <c r="B44" s="1"/>
  <c r="B45" s="1"/>
  <c r="A267" i="3"/>
  <c r="E281"/>
  <c r="A259"/>
  <c r="Q4" i="10"/>
  <c r="Q5"/>
  <c r="Q6"/>
  <c r="Q7"/>
  <c r="Q8"/>
  <c r="Q9"/>
  <c r="Q10"/>
  <c r="Q11"/>
  <c r="Q12"/>
  <c r="Q13"/>
  <c r="Q14"/>
  <c r="Q15"/>
  <c r="Q16"/>
  <c r="Q17"/>
  <c r="Q18"/>
  <c r="Q19"/>
  <c r="Q20"/>
  <c r="Q21"/>
  <c r="Q22"/>
  <c r="Q23"/>
  <c r="Q24"/>
  <c r="Q25"/>
  <c r="Q26"/>
  <c r="Q27"/>
  <c r="Q28"/>
  <c r="Q29"/>
  <c r="Q30"/>
  <c r="Q31"/>
  <c r="Q32"/>
  <c r="Q33"/>
  <c r="Q34"/>
  <c r="Q35"/>
  <c r="Q36"/>
  <c r="Q37"/>
  <c r="Q38"/>
  <c r="Q39"/>
  <c r="Q40"/>
  <c r="Q41"/>
  <c r="Q42"/>
  <c r="Q43"/>
  <c r="Q44"/>
  <c r="Q45"/>
  <c r="Q46"/>
  <c r="Q47"/>
  <c r="Q48"/>
  <c r="Q49"/>
  <c r="Q50"/>
  <c r="Q51"/>
  <c r="Q52"/>
  <c r="Q53"/>
  <c r="Q54"/>
  <c r="Q55"/>
  <c r="Q56"/>
  <c r="Q57"/>
  <c r="Q58"/>
  <c r="Q59"/>
  <c r="Q60"/>
  <c r="Q61"/>
  <c r="Q62"/>
  <c r="Q63"/>
  <c r="Q64"/>
  <c r="Q65"/>
  <c r="Q66"/>
  <c r="Q67"/>
  <c r="Q68"/>
  <c r="Q69"/>
  <c r="Q70"/>
  <c r="Q71"/>
  <c r="Q72"/>
  <c r="Q73"/>
  <c r="Q74"/>
  <c r="Q75"/>
  <c r="Q76"/>
  <c r="Q77"/>
  <c r="Q78"/>
  <c r="Q79"/>
  <c r="Q80"/>
  <c r="Q81"/>
  <c r="Q82"/>
  <c r="Q83"/>
  <c r="Q84"/>
  <c r="Q85"/>
  <c r="Q86"/>
  <c r="Q87"/>
  <c r="Q88"/>
  <c r="Q89"/>
  <c r="Q90"/>
  <c r="Q91"/>
  <c r="Q92"/>
  <c r="Q93"/>
  <c r="Q94"/>
  <c r="Q95"/>
  <c r="Q96"/>
  <c r="Q97"/>
  <c r="Q98"/>
  <c r="Q99"/>
  <c r="Q100"/>
  <c r="Q101"/>
  <c r="Q102"/>
  <c r="Q103"/>
  <c r="Q104"/>
  <c r="Q105"/>
  <c r="Q106"/>
  <c r="Q107"/>
  <c r="Q108"/>
  <c r="Q109"/>
  <c r="Q110"/>
  <c r="Q111"/>
  <c r="Q112"/>
  <c r="Q113"/>
  <c r="Q114"/>
  <c r="Q115"/>
  <c r="Q116"/>
  <c r="Q117"/>
  <c r="Q118"/>
  <c r="Q119"/>
  <c r="Q120"/>
  <c r="B47" i="11" l="1"/>
  <c r="B48" s="1"/>
  <c r="B49" s="1"/>
  <c r="B50" s="1"/>
  <c r="B51" s="1"/>
  <c r="B52" s="1"/>
  <c r="B53" s="1"/>
  <c r="B54" s="1"/>
  <c r="B55" s="1"/>
  <c r="B56" s="1"/>
  <c r="B57" s="1"/>
  <c r="B58" s="1"/>
  <c r="B59" s="1"/>
  <c r="B60" s="1"/>
  <c r="B61" s="1"/>
  <c r="B62" s="1"/>
  <c r="B63" s="1"/>
  <c r="B64" s="1"/>
  <c r="B65" s="1"/>
  <c r="B66" s="1"/>
  <c r="B67" s="1"/>
  <c r="B68" s="1"/>
  <c r="B69" s="1"/>
  <c r="B70" s="1"/>
  <c r="B71" s="1"/>
  <c r="B72" s="1"/>
  <c r="B73" s="1"/>
  <c r="B74" s="1"/>
  <c r="B75" s="1"/>
  <c r="B76" s="1"/>
  <c r="E289" i="3"/>
  <c r="A275"/>
  <c r="A283" l="1"/>
  <c r="E294"/>
  <c r="E302" l="1"/>
  <c r="E310" s="1"/>
  <c r="A291"/>
  <c r="E318" l="1"/>
  <c r="A304"/>
  <c r="A296"/>
  <c r="E328" l="1"/>
  <c r="A312"/>
  <c r="B6" i="5"/>
  <c r="A320" i="3" l="1"/>
  <c r="E335"/>
  <c r="E343" l="1"/>
  <c r="A330"/>
  <c r="A10" i="11"/>
  <c r="A7"/>
  <c r="A6"/>
  <c r="K77" i="5" s="1"/>
  <c r="L88" i="3"/>
  <c r="H88"/>
  <c r="L87"/>
  <c r="H87"/>
  <c r="A84"/>
  <c r="O169" l="1"/>
  <c r="O208"/>
  <c r="O199"/>
  <c r="O207"/>
  <c r="O198"/>
  <c r="O216"/>
  <c r="O217"/>
  <c r="G99" i="5"/>
  <c r="G159" i="3"/>
  <c r="O305"/>
  <c r="G305"/>
  <c r="K308"/>
  <c r="O268"/>
  <c r="G268"/>
  <c r="K271"/>
  <c r="K370"/>
  <c r="E351"/>
  <c r="A337"/>
  <c r="O367"/>
  <c r="G367"/>
  <c r="G276"/>
  <c r="O276"/>
  <c r="K279"/>
  <c r="K263"/>
  <c r="O260"/>
  <c r="G260"/>
  <c r="K362"/>
  <c r="O354"/>
  <c r="G354"/>
  <c r="K357"/>
  <c r="G346"/>
  <c r="O346"/>
  <c r="K349"/>
  <c r="G401"/>
  <c r="G393"/>
  <c r="K224" i="5"/>
  <c r="K223"/>
  <c r="O313" i="3"/>
  <c r="G313"/>
  <c r="K316"/>
  <c r="O170" i="5"/>
  <c r="K170"/>
  <c r="O99"/>
  <c r="O91"/>
  <c r="K92"/>
  <c r="K91"/>
  <c r="O92"/>
  <c r="G198" i="3"/>
  <c r="M198" s="1"/>
  <c r="G235"/>
  <c r="O235"/>
  <c r="G234"/>
  <c r="O72" i="5"/>
  <c r="O234" i="3"/>
  <c r="O77" i="5"/>
  <c r="K72"/>
  <c r="K83"/>
  <c r="K388" i="3"/>
  <c r="O179"/>
  <c r="K34" i="5"/>
  <c r="O62"/>
  <c r="O67"/>
  <c r="K62"/>
  <c r="K67"/>
  <c r="O34"/>
  <c r="G179" i="3"/>
  <c r="G216"/>
  <c r="G207"/>
  <c r="O24"/>
  <c r="O159"/>
  <c r="O25"/>
  <c r="O23"/>
  <c r="O26"/>
  <c r="O160"/>
  <c r="G151"/>
  <c r="G149"/>
  <c r="G150"/>
  <c r="I26"/>
  <c r="J26" s="1"/>
  <c r="I25"/>
  <c r="J25" s="1"/>
  <c r="I27"/>
  <c r="J27" s="1"/>
  <c r="O151"/>
  <c r="O149"/>
  <c r="G181"/>
  <c r="K375"/>
  <c r="G127"/>
  <c r="O129"/>
  <c r="G129"/>
  <c r="G160"/>
  <c r="O180"/>
  <c r="O187"/>
  <c r="O128"/>
  <c r="K138"/>
  <c r="O181"/>
  <c r="O127"/>
  <c r="G169"/>
  <c r="G180"/>
  <c r="K187"/>
  <c r="G128"/>
  <c r="O138"/>
  <c r="O338"/>
  <c r="G338"/>
  <c r="K341"/>
  <c r="G217"/>
  <c r="O297"/>
  <c r="G297"/>
  <c r="O284"/>
  <c r="G284"/>
  <c r="G244"/>
  <c r="O117"/>
  <c r="K300"/>
  <c r="O243"/>
  <c r="G208"/>
  <c r="G322"/>
  <c r="G321"/>
  <c r="G117"/>
  <c r="G118"/>
  <c r="O244"/>
  <c r="O322"/>
  <c r="O321"/>
  <c r="O118"/>
  <c r="G243"/>
  <c r="G63"/>
  <c r="H63" s="1"/>
  <c r="G71"/>
  <c r="H71" s="1"/>
  <c r="K255"/>
  <c r="G62"/>
  <c r="H62" s="1"/>
  <c r="K292"/>
  <c r="G70"/>
  <c r="H70" s="1"/>
  <c r="K287"/>
  <c r="K40"/>
  <c r="L40" s="1"/>
  <c r="G53"/>
  <c r="O46"/>
  <c r="O55"/>
  <c r="O54"/>
  <c r="G55"/>
  <c r="G54"/>
  <c r="O53"/>
  <c r="K46"/>
  <c r="O252"/>
  <c r="G252"/>
  <c r="G225"/>
  <c r="O225"/>
  <c r="O226"/>
  <c r="G226"/>
  <c r="G24"/>
  <c r="H24" s="1"/>
  <c r="G23"/>
  <c r="H23" s="1"/>
  <c r="G199"/>
  <c r="O62"/>
  <c r="O63"/>
  <c r="O52"/>
  <c r="G52"/>
  <c r="O40"/>
  <c r="G16"/>
  <c r="M16" s="1"/>
  <c r="G17"/>
  <c r="O17"/>
  <c r="O16"/>
  <c r="H99" i="5" l="1"/>
  <c r="H198" i="3"/>
  <c r="N198" s="1"/>
  <c r="L308"/>
  <c r="M308"/>
  <c r="H305"/>
  <c r="M305"/>
  <c r="M271"/>
  <c r="L271"/>
  <c r="O279"/>
  <c r="O271"/>
  <c r="H268"/>
  <c r="M268"/>
  <c r="E359"/>
  <c r="A345"/>
  <c r="M370"/>
  <c r="L370"/>
  <c r="M367"/>
  <c r="H367"/>
  <c r="L279"/>
  <c r="M279"/>
  <c r="H276"/>
  <c r="M276"/>
  <c r="H260"/>
  <c r="M260"/>
  <c r="L263"/>
  <c r="M263"/>
  <c r="O362"/>
  <c r="L362"/>
  <c r="M362"/>
  <c r="L357"/>
  <c r="M357"/>
  <c r="O357"/>
  <c r="O393"/>
  <c r="M354"/>
  <c r="H354"/>
  <c r="L349"/>
  <c r="M349"/>
  <c r="H393"/>
  <c r="N393" s="1"/>
  <c r="M393"/>
  <c r="O224" i="5"/>
  <c r="O349" i="3"/>
  <c r="M401"/>
  <c r="H401"/>
  <c r="N401" s="1"/>
  <c r="M346"/>
  <c r="H346"/>
  <c r="L316"/>
  <c r="M316"/>
  <c r="H313"/>
  <c r="M313"/>
  <c r="M223" i="5"/>
  <c r="L223"/>
  <c r="O223"/>
  <c r="M224"/>
  <c r="L224"/>
  <c r="M99"/>
  <c r="L99"/>
  <c r="M91"/>
  <c r="L91"/>
  <c r="M92"/>
  <c r="L92"/>
  <c r="M170"/>
  <c r="L170"/>
  <c r="M179" i="3"/>
  <c r="H179"/>
  <c r="N179" s="1"/>
  <c r="L388"/>
  <c r="M388"/>
  <c r="M77" i="5"/>
  <c r="L77"/>
  <c r="M234" i="3"/>
  <c r="H234"/>
  <c r="L83" i="5"/>
  <c r="M83"/>
  <c r="M207" i="3"/>
  <c r="H207"/>
  <c r="N207" s="1"/>
  <c r="L67" i="5"/>
  <c r="M67"/>
  <c r="M235" i="3"/>
  <c r="H235"/>
  <c r="N235" s="1"/>
  <c r="M216"/>
  <c r="H216"/>
  <c r="N216" s="1"/>
  <c r="M62" i="5"/>
  <c r="L62"/>
  <c r="L72"/>
  <c r="M72"/>
  <c r="H150" i="3"/>
  <c r="N150" s="1"/>
  <c r="M150"/>
  <c r="H149"/>
  <c r="N149" s="1"/>
  <c r="M149"/>
  <c r="H151"/>
  <c r="N151" s="1"/>
  <c r="M151"/>
  <c r="H169"/>
  <c r="N169" s="1"/>
  <c r="M169"/>
  <c r="L138"/>
  <c r="N138" s="1"/>
  <c r="M138"/>
  <c r="H160"/>
  <c r="N160" s="1"/>
  <c r="M160"/>
  <c r="M375"/>
  <c r="L375"/>
  <c r="H128"/>
  <c r="N128" s="1"/>
  <c r="M128"/>
  <c r="H129"/>
  <c r="N129" s="1"/>
  <c r="M129"/>
  <c r="H181"/>
  <c r="N181" s="1"/>
  <c r="M181"/>
  <c r="M187"/>
  <c r="L187"/>
  <c r="N187" s="1"/>
  <c r="H180"/>
  <c r="N180" s="1"/>
  <c r="M180"/>
  <c r="H127"/>
  <c r="M127"/>
  <c r="H159"/>
  <c r="N159" s="1"/>
  <c r="M159"/>
  <c r="M46"/>
  <c r="L46"/>
  <c r="M292"/>
  <c r="L292"/>
  <c r="H243"/>
  <c r="M243"/>
  <c r="M322"/>
  <c r="H322"/>
  <c r="N322" s="1"/>
  <c r="H217"/>
  <c r="M217"/>
  <c r="H118"/>
  <c r="N118" s="1"/>
  <c r="M118"/>
  <c r="H208"/>
  <c r="M208"/>
  <c r="H297"/>
  <c r="M297"/>
  <c r="L341"/>
  <c r="M341"/>
  <c r="M54"/>
  <c r="H54"/>
  <c r="N54" s="1"/>
  <c r="M287"/>
  <c r="L287"/>
  <c r="G64"/>
  <c r="H117"/>
  <c r="N117" s="1"/>
  <c r="M117"/>
  <c r="H244"/>
  <c r="N244" s="1"/>
  <c r="M244"/>
  <c r="H338"/>
  <c r="M338"/>
  <c r="H55"/>
  <c r="N55" s="1"/>
  <c r="M55"/>
  <c r="M53"/>
  <c r="H53"/>
  <c r="N53" s="1"/>
  <c r="M255"/>
  <c r="L255"/>
  <c r="N255" s="1"/>
  <c r="M321"/>
  <c r="H321"/>
  <c r="M300"/>
  <c r="L300"/>
  <c r="H284"/>
  <c r="M284"/>
  <c r="H225"/>
  <c r="M225"/>
  <c r="H226"/>
  <c r="N226" s="1"/>
  <c r="M226"/>
  <c r="H252"/>
  <c r="M252"/>
  <c r="H199"/>
  <c r="M199"/>
  <c r="N63"/>
  <c r="M63"/>
  <c r="M27"/>
  <c r="H27"/>
  <c r="N27" s="1"/>
  <c r="M62"/>
  <c r="L57"/>
  <c r="M52"/>
  <c r="H52"/>
  <c r="H25"/>
  <c r="M25"/>
  <c r="H40"/>
  <c r="N40" s="1"/>
  <c r="M40"/>
  <c r="H26"/>
  <c r="N26" s="1"/>
  <c r="M26"/>
  <c r="H16"/>
  <c r="N16" s="1"/>
  <c r="M17"/>
  <c r="H17"/>
  <c r="N17" s="1"/>
  <c r="N77" i="5" l="1"/>
  <c r="N92"/>
  <c r="N99"/>
  <c r="N72"/>
  <c r="N67"/>
  <c r="N83"/>
  <c r="N223"/>
  <c r="N62"/>
  <c r="N170"/>
  <c r="N91"/>
  <c r="N224"/>
  <c r="N305" i="3"/>
  <c r="G306"/>
  <c r="N308"/>
  <c r="L310"/>
  <c r="N268"/>
  <c r="G269"/>
  <c r="N271"/>
  <c r="L273"/>
  <c r="E364"/>
  <c r="A353"/>
  <c r="N367"/>
  <c r="G368"/>
  <c r="N370"/>
  <c r="L372"/>
  <c r="G277"/>
  <c r="N276"/>
  <c r="L281"/>
  <c r="N279"/>
  <c r="L265"/>
  <c r="N263"/>
  <c r="O263"/>
  <c r="G261"/>
  <c r="N260"/>
  <c r="N362"/>
  <c r="L364"/>
  <c r="N364" s="1"/>
  <c r="N354"/>
  <c r="G355"/>
  <c r="N357"/>
  <c r="L359"/>
  <c r="N346"/>
  <c r="G347"/>
  <c r="N349"/>
  <c r="L351"/>
  <c r="N313"/>
  <c r="G314"/>
  <c r="N316"/>
  <c r="L318"/>
  <c r="N234"/>
  <c r="H240"/>
  <c r="L390"/>
  <c r="N388"/>
  <c r="O27"/>
  <c r="L377"/>
  <c r="N375"/>
  <c r="N127"/>
  <c r="H131"/>
  <c r="L302"/>
  <c r="N300"/>
  <c r="N292"/>
  <c r="L294"/>
  <c r="M64"/>
  <c r="H64"/>
  <c r="H67" s="1"/>
  <c r="N297"/>
  <c r="G298"/>
  <c r="N321"/>
  <c r="G323"/>
  <c r="L289"/>
  <c r="N287"/>
  <c r="N284"/>
  <c r="G285"/>
  <c r="N338"/>
  <c r="G339"/>
  <c r="L343"/>
  <c r="N341"/>
  <c r="N208"/>
  <c r="H213"/>
  <c r="N217"/>
  <c r="H222"/>
  <c r="N243"/>
  <c r="H249"/>
  <c r="G56"/>
  <c r="L257"/>
  <c r="G253"/>
  <c r="N252"/>
  <c r="N225"/>
  <c r="H231"/>
  <c r="N62"/>
  <c r="N199"/>
  <c r="H204"/>
  <c r="L59"/>
  <c r="N52"/>
  <c r="N25"/>
  <c r="H19"/>
  <c r="M306" l="1"/>
  <c r="H306"/>
  <c r="H269"/>
  <c r="M269"/>
  <c r="E372"/>
  <c r="A361"/>
  <c r="M368"/>
  <c r="H368"/>
  <c r="H277"/>
  <c r="M277"/>
  <c r="M261"/>
  <c r="H261"/>
  <c r="M355"/>
  <c r="H355"/>
  <c r="M347"/>
  <c r="H347"/>
  <c r="H314"/>
  <c r="M314"/>
  <c r="O83" i="5"/>
  <c r="O255" i="3"/>
  <c r="O287"/>
  <c r="N390"/>
  <c r="O375"/>
  <c r="O292"/>
  <c r="N131"/>
  <c r="N377"/>
  <c r="H285"/>
  <c r="M285"/>
  <c r="H298"/>
  <c r="M298"/>
  <c r="N294"/>
  <c r="M339"/>
  <c r="H339"/>
  <c r="H323"/>
  <c r="M323"/>
  <c r="N64"/>
  <c r="I65"/>
  <c r="H56"/>
  <c r="M56"/>
  <c r="H253"/>
  <c r="M253"/>
  <c r="M70"/>
  <c r="N306" l="1"/>
  <c r="H310"/>
  <c r="N269"/>
  <c r="H273"/>
  <c r="A366"/>
  <c r="E377"/>
  <c r="N368"/>
  <c r="H372"/>
  <c r="N277"/>
  <c r="H281"/>
  <c r="N261"/>
  <c r="H265"/>
  <c r="N355"/>
  <c r="H359"/>
  <c r="O401"/>
  <c r="N347"/>
  <c r="H351"/>
  <c r="O388"/>
  <c r="N314"/>
  <c r="H318"/>
  <c r="O341"/>
  <c r="O150"/>
  <c r="J65"/>
  <c r="N65" s="1"/>
  <c r="M65"/>
  <c r="N298"/>
  <c r="H302"/>
  <c r="N323"/>
  <c r="H328"/>
  <c r="N339"/>
  <c r="H343"/>
  <c r="N285"/>
  <c r="H289"/>
  <c r="N56"/>
  <c r="I57"/>
  <c r="N253"/>
  <c r="H257"/>
  <c r="N70"/>
  <c r="H73"/>
  <c r="H59"/>
  <c r="O316" l="1"/>
  <c r="O308"/>
  <c r="A374"/>
  <c r="E385"/>
  <c r="O300"/>
  <c r="O370"/>
  <c r="J57"/>
  <c r="N57" s="1"/>
  <c r="M57"/>
  <c r="E390" l="1"/>
  <c r="A379"/>
  <c r="M71"/>
  <c r="N71"/>
  <c r="E398" l="1"/>
  <c r="A387"/>
  <c r="A392" l="1"/>
  <c r="E406"/>
  <c r="A400" l="1"/>
  <c r="E411"/>
  <c r="A408" l="1"/>
  <c r="E417"/>
  <c r="E425" l="1"/>
  <c r="A413"/>
  <c r="E143" i="35"/>
  <c r="G142"/>
  <c r="E142"/>
  <c r="G141"/>
  <c r="E141"/>
  <c r="G140"/>
  <c r="E140"/>
  <c r="G139"/>
  <c r="E139"/>
  <c r="G138"/>
  <c r="E138"/>
  <c r="G137"/>
  <c r="E137"/>
  <c r="G136"/>
  <c r="E136"/>
  <c r="G135"/>
  <c r="E135"/>
  <c r="G134"/>
  <c r="E134"/>
  <c r="G133"/>
  <c r="E133"/>
  <c r="G132"/>
  <c r="E132"/>
  <c r="G131"/>
  <c r="E131"/>
  <c r="G130"/>
  <c r="E130"/>
  <c r="G129"/>
  <c r="E129"/>
  <c r="G128"/>
  <c r="E128"/>
  <c r="G127"/>
  <c r="E127"/>
  <c r="G126"/>
  <c r="E126"/>
  <c r="G125"/>
  <c r="E125"/>
  <c r="G124"/>
  <c r="E124"/>
  <c r="G123"/>
  <c r="E123"/>
  <c r="G122"/>
  <c r="E122"/>
  <c r="G121"/>
  <c r="E121"/>
  <c r="G120"/>
  <c r="E120"/>
  <c r="G119"/>
  <c r="E119"/>
  <c r="G118"/>
  <c r="E118"/>
  <c r="G117"/>
  <c r="E117"/>
  <c r="G116"/>
  <c r="E116"/>
  <c r="G115"/>
  <c r="E115"/>
  <c r="G114"/>
  <c r="E114"/>
  <c r="G113"/>
  <c r="E113"/>
  <c r="G112"/>
  <c r="E112"/>
  <c r="G111"/>
  <c r="E111"/>
  <c r="G110"/>
  <c r="E110"/>
  <c r="G109"/>
  <c r="E109"/>
  <c r="G108"/>
  <c r="E108"/>
  <c r="G107"/>
  <c r="E107"/>
  <c r="G106"/>
  <c r="E106"/>
  <c r="G105"/>
  <c r="E105"/>
  <c r="G104"/>
  <c r="E104"/>
  <c r="G103"/>
  <c r="E103"/>
  <c r="G102"/>
  <c r="E102"/>
  <c r="G101"/>
  <c r="E101"/>
  <c r="G100"/>
  <c r="E100"/>
  <c r="G99"/>
  <c r="E99"/>
  <c r="G98"/>
  <c r="E98"/>
  <c r="G97"/>
  <c r="E97"/>
  <c r="G96"/>
  <c r="E96"/>
  <c r="G95"/>
  <c r="E95"/>
  <c r="G94"/>
  <c r="E94"/>
  <c r="G93"/>
  <c r="E93"/>
  <c r="G92"/>
  <c r="E92"/>
  <c r="G91"/>
  <c r="E91"/>
  <c r="G90"/>
  <c r="E90"/>
  <c r="G89"/>
  <c r="E89"/>
  <c r="G88"/>
  <c r="E88"/>
  <c r="G87"/>
  <c r="E87"/>
  <c r="G86"/>
  <c r="E86"/>
  <c r="G85"/>
  <c r="E85"/>
  <c r="G84"/>
  <c r="E84"/>
  <c r="G83"/>
  <c r="E83"/>
  <c r="G82"/>
  <c r="E82"/>
  <c r="G81"/>
  <c r="E81"/>
  <c r="G80"/>
  <c r="E80"/>
  <c r="G79"/>
  <c r="E79"/>
  <c r="G78"/>
  <c r="E78"/>
  <c r="G77"/>
  <c r="E77"/>
  <c r="G76"/>
  <c r="E76"/>
  <c r="G75"/>
  <c r="E75"/>
  <c r="G74"/>
  <c r="E74"/>
  <c r="G73"/>
  <c r="E73"/>
  <c r="G72"/>
  <c r="E72"/>
  <c r="G71"/>
  <c r="E71"/>
  <c r="G70"/>
  <c r="E70"/>
  <c r="G69"/>
  <c r="E69"/>
  <c r="G68"/>
  <c r="E68"/>
  <c r="G67"/>
  <c r="E67"/>
  <c r="G66"/>
  <c r="E66"/>
  <c r="G65"/>
  <c r="E65"/>
  <c r="G64"/>
  <c r="E64"/>
  <c r="G63"/>
  <c r="E63"/>
  <c r="G62"/>
  <c r="E62"/>
  <c r="G61"/>
  <c r="E61"/>
  <c r="G60"/>
  <c r="E60"/>
  <c r="G59"/>
  <c r="E59"/>
  <c r="G58"/>
  <c r="E58"/>
  <c r="G57"/>
  <c r="E57"/>
  <c r="G56"/>
  <c r="E56"/>
  <c r="G55"/>
  <c r="E55"/>
  <c r="G54"/>
  <c r="E54"/>
  <c r="G53"/>
  <c r="E53"/>
  <c r="G52"/>
  <c r="E52"/>
  <c r="G51"/>
  <c r="E51"/>
  <c r="G50"/>
  <c r="E50"/>
  <c r="G49"/>
  <c r="E49"/>
  <c r="G48"/>
  <c r="E48"/>
  <c r="G47"/>
  <c r="E47"/>
  <c r="G46"/>
  <c r="E46"/>
  <c r="G45"/>
  <c r="E45"/>
  <c r="G44"/>
  <c r="E44"/>
  <c r="G43"/>
  <c r="E43"/>
  <c r="G42"/>
  <c r="E42"/>
  <c r="G41"/>
  <c r="E41"/>
  <c r="G40"/>
  <c r="E40"/>
  <c r="G39"/>
  <c r="E39"/>
  <c r="G38"/>
  <c r="E38"/>
  <c r="G37"/>
  <c r="E37"/>
  <c r="G36"/>
  <c r="E36"/>
  <c r="G35"/>
  <c r="E35"/>
  <c r="G34"/>
  <c r="E34"/>
  <c r="G33"/>
  <c r="E33"/>
  <c r="G32"/>
  <c r="E32"/>
  <c r="G31"/>
  <c r="E31"/>
  <c r="G30"/>
  <c r="E30"/>
  <c r="G29"/>
  <c r="E29"/>
  <c r="G28"/>
  <c r="E28"/>
  <c r="G27"/>
  <c r="E27"/>
  <c r="G26"/>
  <c r="E26"/>
  <c r="G25"/>
  <c r="E25"/>
  <c r="G24"/>
  <c r="E24"/>
  <c r="G23"/>
  <c r="E23"/>
  <c r="G22"/>
  <c r="E22"/>
  <c r="G21"/>
  <c r="E21"/>
  <c r="G20"/>
  <c r="E20"/>
  <c r="G19"/>
  <c r="E19"/>
  <c r="G18"/>
  <c r="E18"/>
  <c r="G17"/>
  <c r="E17"/>
  <c r="G16"/>
  <c r="E16"/>
  <c r="G15"/>
  <c r="E15"/>
  <c r="G14"/>
  <c r="E14"/>
  <c r="G13"/>
  <c r="E13"/>
  <c r="G12"/>
  <c r="E12"/>
  <c r="G11"/>
  <c r="E11"/>
  <c r="G10"/>
  <c r="E10"/>
  <c r="G9"/>
  <c r="E9"/>
  <c r="G8"/>
  <c r="E8"/>
  <c r="G7"/>
  <c r="E7"/>
  <c r="G6"/>
  <c r="E6"/>
  <c r="G5"/>
  <c r="E5"/>
  <c r="A419" i="3" l="1"/>
  <c r="E434"/>
  <c r="E450" s="1"/>
  <c r="A436" l="1"/>
  <c r="E456"/>
  <c r="A427"/>
  <c r="A452" l="1"/>
  <c r="A17" i="20" l="1"/>
  <c r="AT7"/>
  <c r="AT8" s="1"/>
  <c r="AT9" s="1"/>
  <c r="I6" i="19"/>
  <c r="K4"/>
  <c r="J4"/>
  <c r="G120" i="10"/>
  <c r="E120"/>
  <c r="G119"/>
  <c r="E119"/>
  <c r="G118"/>
  <c r="E118"/>
  <c r="G117"/>
  <c r="E117"/>
  <c r="G116"/>
  <c r="E116"/>
  <c r="G115"/>
  <c r="E115"/>
  <c r="G114"/>
  <c r="E114"/>
  <c r="G113"/>
  <c r="E113"/>
  <c r="G112"/>
  <c r="E112"/>
  <c r="G111"/>
  <c r="E111"/>
  <c r="G110"/>
  <c r="E110"/>
  <c r="G109"/>
  <c r="E109"/>
  <c r="G108"/>
  <c r="E108"/>
  <c r="G107"/>
  <c r="E107"/>
  <c r="G106"/>
  <c r="E106"/>
  <c r="G105"/>
  <c r="E105"/>
  <c r="G104"/>
  <c r="E104"/>
  <c r="G103"/>
  <c r="E103"/>
  <c r="G102"/>
  <c r="E102"/>
  <c r="G101"/>
  <c r="E101"/>
  <c r="G100"/>
  <c r="E100"/>
  <c r="G99"/>
  <c r="E99"/>
  <c r="G98"/>
  <c r="E98"/>
  <c r="G97"/>
  <c r="E97"/>
  <c r="G96"/>
  <c r="E96"/>
  <c r="G95"/>
  <c r="E95"/>
  <c r="G94"/>
  <c r="E94"/>
  <c r="G93"/>
  <c r="E93"/>
  <c r="G92"/>
  <c r="E92"/>
  <c r="G91"/>
  <c r="E91"/>
  <c r="G90"/>
  <c r="E90"/>
  <c r="G89"/>
  <c r="E89"/>
  <c r="G88"/>
  <c r="E88"/>
  <c r="G87"/>
  <c r="E87"/>
  <c r="G86"/>
  <c r="E86"/>
  <c r="G85"/>
  <c r="E85"/>
  <c r="G84"/>
  <c r="E84"/>
  <c r="G83"/>
  <c r="E83"/>
  <c r="G82"/>
  <c r="E82"/>
  <c r="G81"/>
  <c r="E81"/>
  <c r="G80"/>
  <c r="E80"/>
  <c r="G79"/>
  <c r="E79"/>
  <c r="G78"/>
  <c r="E78"/>
  <c r="G77"/>
  <c r="E77"/>
  <c r="G76"/>
  <c r="E76"/>
  <c r="G75"/>
  <c r="E75"/>
  <c r="G74"/>
  <c r="E74"/>
  <c r="G73"/>
  <c r="E73"/>
  <c r="G72"/>
  <c r="E72"/>
  <c r="G71"/>
  <c r="E71"/>
  <c r="G70"/>
  <c r="E70"/>
  <c r="G69"/>
  <c r="E69"/>
  <c r="G68"/>
  <c r="E68"/>
  <c r="G67"/>
  <c r="E67"/>
  <c r="G66"/>
  <c r="E66"/>
  <c r="G65"/>
  <c r="E65"/>
  <c r="G64"/>
  <c r="E64"/>
  <c r="G63"/>
  <c r="E63"/>
  <c r="G62"/>
  <c r="E62"/>
  <c r="G61"/>
  <c r="E61"/>
  <c r="G60"/>
  <c r="E60"/>
  <c r="G59"/>
  <c r="E59"/>
  <c r="G58"/>
  <c r="E58"/>
  <c r="G57"/>
  <c r="E57"/>
  <c r="G56"/>
  <c r="E56"/>
  <c r="G55"/>
  <c r="E55"/>
  <c r="G54"/>
  <c r="E54"/>
  <c r="G53"/>
  <c r="A15" i="2" s="1"/>
  <c r="H15" s="1"/>
  <c r="O286" i="3" s="1"/>
  <c r="E53" i="10"/>
  <c r="I286" i="3" s="1"/>
  <c r="G52" i="10"/>
  <c r="E52"/>
  <c r="G51"/>
  <c r="A10" i="2" s="1"/>
  <c r="H10" s="1"/>
  <c r="E51" i="10"/>
  <c r="G50"/>
  <c r="E50"/>
  <c r="G49"/>
  <c r="E49"/>
  <c r="G48"/>
  <c r="E48"/>
  <c r="G47"/>
  <c r="E47"/>
  <c r="G46"/>
  <c r="E46"/>
  <c r="G45"/>
  <c r="E45"/>
  <c r="G44"/>
  <c r="E44"/>
  <c r="G43"/>
  <c r="E43"/>
  <c r="G42"/>
  <c r="E42"/>
  <c r="G41"/>
  <c r="E41"/>
  <c r="G40"/>
  <c r="E40"/>
  <c r="G39"/>
  <c r="E39"/>
  <c r="G38"/>
  <c r="E38"/>
  <c r="G37"/>
  <c r="E37"/>
  <c r="G36"/>
  <c r="E36"/>
  <c r="G35"/>
  <c r="E35"/>
  <c r="G34"/>
  <c r="E34"/>
  <c r="G33"/>
  <c r="E33"/>
  <c r="G32"/>
  <c r="E32"/>
  <c r="G31"/>
  <c r="E31"/>
  <c r="G30"/>
  <c r="E30"/>
  <c r="G29"/>
  <c r="E29"/>
  <c r="G28"/>
  <c r="E28"/>
  <c r="G27"/>
  <c r="E27"/>
  <c r="G26"/>
  <c r="A13" i="2" s="1"/>
  <c r="E26" i="10"/>
  <c r="G25"/>
  <c r="E25"/>
  <c r="G24"/>
  <c r="E24"/>
  <c r="G23"/>
  <c r="A14" i="2" s="1"/>
  <c r="H14" s="1"/>
  <c r="O36" i="3" s="1"/>
  <c r="E23" i="10"/>
  <c r="I36" i="3" s="1"/>
  <c r="G22" i="10"/>
  <c r="E22"/>
  <c r="G21"/>
  <c r="E21"/>
  <c r="G20"/>
  <c r="E20"/>
  <c r="G19"/>
  <c r="E19"/>
  <c r="G18"/>
  <c r="A19" i="2" s="1"/>
  <c r="H19" s="1"/>
  <c r="O380" i="3" s="1"/>
  <c r="E18" i="10"/>
  <c r="I380" i="3" s="1"/>
  <c r="G17" i="10"/>
  <c r="E17"/>
  <c r="G16"/>
  <c r="E16"/>
  <c r="G15"/>
  <c r="A11" i="2" s="1"/>
  <c r="H11" s="1"/>
  <c r="E15" i="10"/>
  <c r="G14"/>
  <c r="A16" i="2" s="1"/>
  <c r="H16" s="1"/>
  <c r="O143" i="3" s="1"/>
  <c r="E14" i="10"/>
  <c r="I143" i="3" s="1"/>
  <c r="G13" i="10"/>
  <c r="E13"/>
  <c r="G12"/>
  <c r="E12"/>
  <c r="G11"/>
  <c r="E11"/>
  <c r="G10"/>
  <c r="A8" i="2" s="1"/>
  <c r="H8" s="1"/>
  <c r="E10" i="10"/>
  <c r="G9"/>
  <c r="A18" i="2" s="1"/>
  <c r="H18" s="1"/>
  <c r="E9" i="10"/>
  <c r="G8"/>
  <c r="E8"/>
  <c r="G7"/>
  <c r="E7"/>
  <c r="G6"/>
  <c r="E6"/>
  <c r="G5"/>
  <c r="A6" i="2" s="1"/>
  <c r="E5" i="10"/>
  <c r="G4"/>
  <c r="E4"/>
  <c r="AV6" i="20" l="1"/>
  <c r="A7" s="1"/>
  <c r="A10" i="19"/>
  <c r="I170" i="3"/>
  <c r="J170" s="1"/>
  <c r="N170" s="1"/>
  <c r="I420"/>
  <c r="I402"/>
  <c r="I340"/>
  <c r="J340" s="1"/>
  <c r="I278"/>
  <c r="I270"/>
  <c r="I369"/>
  <c r="I356"/>
  <c r="I348"/>
  <c r="O340"/>
  <c r="O270"/>
  <c r="O369"/>
  <c r="O278"/>
  <c r="O348"/>
  <c r="O356"/>
  <c r="O170"/>
  <c r="O420"/>
  <c r="O402"/>
  <c r="I324"/>
  <c r="I171"/>
  <c r="M36"/>
  <c r="J36"/>
  <c r="N36" s="1"/>
  <c r="J286"/>
  <c r="M286"/>
  <c r="O171"/>
  <c r="O324"/>
  <c r="I403"/>
  <c r="I236"/>
  <c r="I218"/>
  <c r="I227"/>
  <c r="I245"/>
  <c r="I183"/>
  <c r="I209"/>
  <c r="I200"/>
  <c r="I182"/>
  <c r="J143"/>
  <c r="M143"/>
  <c r="J380"/>
  <c r="N380" s="1"/>
  <c r="M380"/>
  <c r="A7" i="2"/>
  <c r="H7" s="1"/>
  <c r="A12"/>
  <c r="H12" s="1"/>
  <c r="O403" i="3" s="1"/>
  <c r="O218"/>
  <c r="O236"/>
  <c r="O183"/>
  <c r="O200"/>
  <c r="O209"/>
  <c r="O227"/>
  <c r="O245"/>
  <c r="A9" i="2"/>
  <c r="H9" s="1"/>
  <c r="A17"/>
  <c r="H17" s="1"/>
  <c r="I13" i="3"/>
  <c r="O13"/>
  <c r="A8" i="19"/>
  <c r="A14" i="20"/>
  <c r="I3" i="19"/>
  <c r="A3" s="1"/>
  <c r="D10" i="6"/>
  <c r="D13"/>
  <c r="B6" i="4"/>
  <c r="B7" s="1"/>
  <c r="B8" s="1"/>
  <c r="H13" i="2"/>
  <c r="H6"/>
  <c r="O182" i="3" l="1"/>
  <c r="O453"/>
  <c r="M340"/>
  <c r="O299"/>
  <c r="O262"/>
  <c r="O307"/>
  <c r="O315"/>
  <c r="I331"/>
  <c r="J331" s="1"/>
  <c r="N331" s="1"/>
  <c r="I428"/>
  <c r="M403"/>
  <c r="J403"/>
  <c r="N403" s="1"/>
  <c r="M170"/>
  <c r="M356"/>
  <c r="J356"/>
  <c r="I299"/>
  <c r="J299" s="1"/>
  <c r="I307"/>
  <c r="I262"/>
  <c r="I315"/>
  <c r="O331"/>
  <c r="O428"/>
  <c r="I430"/>
  <c r="I429"/>
  <c r="I421"/>
  <c r="M369"/>
  <c r="J369"/>
  <c r="M402"/>
  <c r="J402"/>
  <c r="N402" s="1"/>
  <c r="O429"/>
  <c r="O421"/>
  <c r="O430"/>
  <c r="M270"/>
  <c r="J270"/>
  <c r="M420"/>
  <c r="J420"/>
  <c r="N420" s="1"/>
  <c r="M348"/>
  <c r="J348"/>
  <c r="J278"/>
  <c r="M278"/>
  <c r="O87"/>
  <c r="O102"/>
  <c r="O120"/>
  <c r="O185"/>
  <c r="O381"/>
  <c r="O332"/>
  <c r="O47"/>
  <c r="O325"/>
  <c r="O78"/>
  <c r="O394"/>
  <c r="J146"/>
  <c r="N143"/>
  <c r="M209"/>
  <c r="J209"/>
  <c r="N209" s="1"/>
  <c r="M218"/>
  <c r="J218"/>
  <c r="J171"/>
  <c r="N171" s="1"/>
  <c r="M171"/>
  <c r="I395"/>
  <c r="J182"/>
  <c r="M182"/>
  <c r="M183"/>
  <c r="J183"/>
  <c r="M236"/>
  <c r="J236"/>
  <c r="N340"/>
  <c r="J343"/>
  <c r="M324"/>
  <c r="J324"/>
  <c r="M331"/>
  <c r="M245"/>
  <c r="J245"/>
  <c r="I237"/>
  <c r="I103"/>
  <c r="I219"/>
  <c r="I246"/>
  <c r="I210"/>
  <c r="I228"/>
  <c r="I201"/>
  <c r="I184"/>
  <c r="I121"/>
  <c r="O395"/>
  <c r="O237"/>
  <c r="O103"/>
  <c r="O219"/>
  <c r="O228"/>
  <c r="O210"/>
  <c r="O246"/>
  <c r="O121"/>
  <c r="O201"/>
  <c r="O184"/>
  <c r="M200"/>
  <c r="J200"/>
  <c r="M227"/>
  <c r="J227"/>
  <c r="I87"/>
  <c r="I120"/>
  <c r="I102"/>
  <c r="I185"/>
  <c r="I394"/>
  <c r="I381"/>
  <c r="I332"/>
  <c r="I47"/>
  <c r="J47" s="1"/>
  <c r="I325"/>
  <c r="I78"/>
  <c r="N286"/>
  <c r="J289"/>
  <c r="O254"/>
  <c r="I254"/>
  <c r="O7"/>
  <c r="O134"/>
  <c r="I7"/>
  <c r="I134"/>
  <c r="O37"/>
  <c r="O14"/>
  <c r="O8"/>
  <c r="O15"/>
  <c r="O135"/>
  <c r="I37"/>
  <c r="I8"/>
  <c r="I15"/>
  <c r="I14"/>
  <c r="I135"/>
  <c r="M13"/>
  <c r="J13"/>
  <c r="B9" i="4"/>
  <c r="B10" s="1"/>
  <c r="C8"/>
  <c r="E8"/>
  <c r="O88" i="3"/>
  <c r="I88"/>
  <c r="A9" i="20"/>
  <c r="E5" i="4"/>
  <c r="C6"/>
  <c r="C5"/>
  <c r="B3" i="3"/>
  <c r="A8" i="20"/>
  <c r="A6"/>
  <c r="A4" i="19"/>
  <c r="D6" i="6"/>
  <c r="M299" i="3" l="1"/>
  <c r="A1" i="64"/>
  <c r="B3" i="62" s="1"/>
  <c r="N182" i="3"/>
  <c r="M421"/>
  <c r="J421"/>
  <c r="N421" s="1"/>
  <c r="M429"/>
  <c r="J429"/>
  <c r="N429" s="1"/>
  <c r="M315"/>
  <c r="J315"/>
  <c r="N356"/>
  <c r="J359"/>
  <c r="N359" s="1"/>
  <c r="J281"/>
  <c r="N281" s="1"/>
  <c r="N278"/>
  <c r="N369"/>
  <c r="J372"/>
  <c r="N372" s="1"/>
  <c r="M430"/>
  <c r="J430"/>
  <c r="N430" s="1"/>
  <c r="M262"/>
  <c r="J262"/>
  <c r="M428"/>
  <c r="J428"/>
  <c r="N428" s="1"/>
  <c r="N348"/>
  <c r="J351"/>
  <c r="N351" s="1"/>
  <c r="J273"/>
  <c r="N273" s="1"/>
  <c r="N270"/>
  <c r="M307"/>
  <c r="J307"/>
  <c r="M78"/>
  <c r="J78"/>
  <c r="N78" s="1"/>
  <c r="M332"/>
  <c r="J332"/>
  <c r="N332" s="1"/>
  <c r="M87"/>
  <c r="J87"/>
  <c r="N87" s="1"/>
  <c r="J121"/>
  <c r="N121" s="1"/>
  <c r="M121"/>
  <c r="M210"/>
  <c r="J210"/>
  <c r="M237"/>
  <c r="J237"/>
  <c r="N237" s="1"/>
  <c r="M325"/>
  <c r="J325"/>
  <c r="N325" s="1"/>
  <c r="M185"/>
  <c r="J185"/>
  <c r="N185" s="1"/>
  <c r="N227"/>
  <c r="M184"/>
  <c r="J184"/>
  <c r="N184" s="1"/>
  <c r="J246"/>
  <c r="N246" s="1"/>
  <c r="M246"/>
  <c r="N245"/>
  <c r="N324"/>
  <c r="N236"/>
  <c r="N218"/>
  <c r="N289"/>
  <c r="M381"/>
  <c r="J381"/>
  <c r="N381" s="1"/>
  <c r="M102"/>
  <c r="J102"/>
  <c r="N102" s="1"/>
  <c r="M201"/>
  <c r="J201"/>
  <c r="N201" s="1"/>
  <c r="M219"/>
  <c r="J219"/>
  <c r="N219" s="1"/>
  <c r="N146"/>
  <c r="M394"/>
  <c r="J394"/>
  <c r="N394" s="1"/>
  <c r="J120"/>
  <c r="N120" s="1"/>
  <c r="M120"/>
  <c r="N200"/>
  <c r="J302"/>
  <c r="N299"/>
  <c r="J228"/>
  <c r="N228" s="1"/>
  <c r="M228"/>
  <c r="M103"/>
  <c r="J103"/>
  <c r="N103" s="1"/>
  <c r="N343"/>
  <c r="N183"/>
  <c r="M395"/>
  <c r="J395"/>
  <c r="N395" s="1"/>
  <c r="M254"/>
  <c r="J254"/>
  <c r="J67"/>
  <c r="J73"/>
  <c r="M134"/>
  <c r="J134"/>
  <c r="N134" s="1"/>
  <c r="M7"/>
  <c r="J7"/>
  <c r="N7" s="1"/>
  <c r="M8"/>
  <c r="J8"/>
  <c r="M135"/>
  <c r="J135"/>
  <c r="M24"/>
  <c r="J24"/>
  <c r="N24" s="1"/>
  <c r="J46"/>
  <c r="N46" s="1"/>
  <c r="N13"/>
  <c r="M14"/>
  <c r="J14"/>
  <c r="N14" s="1"/>
  <c r="J37"/>
  <c r="M37"/>
  <c r="M15"/>
  <c r="J15"/>
  <c r="N15" s="1"/>
  <c r="J23"/>
  <c r="M23"/>
  <c r="B11" i="4"/>
  <c r="E10"/>
  <c r="H10"/>
  <c r="F10"/>
  <c r="C10"/>
  <c r="A8"/>
  <c r="E9"/>
  <c r="C9"/>
  <c r="D9"/>
  <c r="A5"/>
  <c r="M88" i="3"/>
  <c r="J88"/>
  <c r="B3" i="11"/>
  <c r="E6" i="4"/>
  <c r="E7"/>
  <c r="C7"/>
  <c r="G188" i="3" l="1"/>
  <c r="H188" s="1"/>
  <c r="N307"/>
  <c r="J310"/>
  <c r="N310" s="1"/>
  <c r="N262"/>
  <c r="J265"/>
  <c r="N265" s="1"/>
  <c r="N315"/>
  <c r="J318"/>
  <c r="N318" s="1"/>
  <c r="J328"/>
  <c r="L188"/>
  <c r="J240"/>
  <c r="K238" s="1"/>
  <c r="J204"/>
  <c r="K202" s="1"/>
  <c r="K326"/>
  <c r="M326" s="1"/>
  <c r="J249"/>
  <c r="K247" s="1"/>
  <c r="M247" s="1"/>
  <c r="J231"/>
  <c r="J213"/>
  <c r="N210"/>
  <c r="J222"/>
  <c r="N302"/>
  <c r="J59"/>
  <c r="N37"/>
  <c r="J257"/>
  <c r="N254"/>
  <c r="N23"/>
  <c r="N135"/>
  <c r="N8"/>
  <c r="J10"/>
  <c r="J19"/>
  <c r="A10" i="4"/>
  <c r="B12"/>
  <c r="C11"/>
  <c r="E11"/>
  <c r="F11"/>
  <c r="A9"/>
  <c r="A7"/>
  <c r="A6"/>
  <c r="N88" i="3"/>
  <c r="A3" i="2"/>
  <c r="N188" i="3" l="1"/>
  <c r="M188"/>
  <c r="L247"/>
  <c r="L249" s="1"/>
  <c r="L326"/>
  <c r="N326" s="1"/>
  <c r="M238"/>
  <c r="L238"/>
  <c r="K229"/>
  <c r="K220"/>
  <c r="K211"/>
  <c r="M202"/>
  <c r="L202"/>
  <c r="N19"/>
  <c r="N10"/>
  <c r="N59"/>
  <c r="G10" i="4"/>
  <c r="I10" s="1"/>
  <c r="N257" i="3"/>
  <c r="L67"/>
  <c r="L73"/>
  <c r="G11" i="4"/>
  <c r="A11"/>
  <c r="B13"/>
  <c r="B14" s="1"/>
  <c r="D12"/>
  <c r="E12"/>
  <c r="C12"/>
  <c r="F12"/>
  <c r="G12"/>
  <c r="G5"/>
  <c r="N247" i="3" l="1"/>
  <c r="L328"/>
  <c r="N328" s="1"/>
  <c r="L229"/>
  <c r="M229"/>
  <c r="N249"/>
  <c r="B15" i="4"/>
  <c r="D14"/>
  <c r="E14"/>
  <c r="C14"/>
  <c r="M220" i="3"/>
  <c r="L220"/>
  <c r="N238"/>
  <c r="L240"/>
  <c r="N202"/>
  <c r="L204"/>
  <c r="M211"/>
  <c r="L211"/>
  <c r="N73"/>
  <c r="H12" i="4"/>
  <c r="I12" s="1"/>
  <c r="N67" i="3"/>
  <c r="H11" i="4"/>
  <c r="I11" s="1"/>
  <c r="D13"/>
  <c r="E13"/>
  <c r="C13"/>
  <c r="A12"/>
  <c r="N204" i="3" l="1"/>
  <c r="N211"/>
  <c r="L213"/>
  <c r="N220"/>
  <c r="L222"/>
  <c r="B16" i="4"/>
  <c r="E15"/>
  <c r="C15"/>
  <c r="L231" i="3"/>
  <c r="N229"/>
  <c r="N240"/>
  <c r="A14" i="4"/>
  <c r="G93" i="3"/>
  <c r="H93" s="1"/>
  <c r="I93"/>
  <c r="J93" s="1"/>
  <c r="O93"/>
  <c r="K93"/>
  <c r="A13" i="4"/>
  <c r="F5"/>
  <c r="G6"/>
  <c r="A15" l="1"/>
  <c r="N213" i="3"/>
  <c r="B17" i="4"/>
  <c r="E16"/>
  <c r="C16"/>
  <c r="D16"/>
  <c r="N231" i="3"/>
  <c r="N222"/>
  <c r="O258" i="5"/>
  <c r="I258"/>
  <c r="I257"/>
  <c r="O94" i="3"/>
  <c r="O95"/>
  <c r="M93"/>
  <c r="L93"/>
  <c r="L47"/>
  <c r="H47"/>
  <c r="H5" i="4"/>
  <c r="F6"/>
  <c r="J257" i="5" l="1"/>
  <c r="B18" i="4"/>
  <c r="C17"/>
  <c r="E17"/>
  <c r="A16"/>
  <c r="J258" i="5"/>
  <c r="N93" i="3"/>
  <c r="M47"/>
  <c r="N47"/>
  <c r="J34" i="5"/>
  <c r="I5" i="4"/>
  <c r="J36" i="5" l="1"/>
  <c r="J59" s="1"/>
  <c r="I7" s="1"/>
  <c r="J7" s="1"/>
  <c r="O109" i="3"/>
  <c r="A17" i="4"/>
  <c r="B19"/>
  <c r="E18"/>
  <c r="C18"/>
  <c r="J260" i="5"/>
  <c r="J79"/>
  <c r="H79"/>
  <c r="H74"/>
  <c r="J74"/>
  <c r="L74"/>
  <c r="J69"/>
  <c r="H69"/>
  <c r="H34"/>
  <c r="J64"/>
  <c r="H36" l="1"/>
  <c r="H59" s="1"/>
  <c r="G7" s="1"/>
  <c r="H7" s="1"/>
  <c r="B20" i="4"/>
  <c r="C19"/>
  <c r="E19"/>
  <c r="H19"/>
  <c r="D19"/>
  <c r="F19"/>
  <c r="G19"/>
  <c r="O115" i="5"/>
  <c r="A18" i="4"/>
  <c r="N74" i="5"/>
  <c r="H64"/>
  <c r="L69"/>
  <c r="H6" i="4"/>
  <c r="I19" l="1"/>
  <c r="A19"/>
  <c r="G22" i="3" s="1"/>
  <c r="H22" s="1"/>
  <c r="B21" i="4"/>
  <c r="C20"/>
  <c r="E20"/>
  <c r="N69" i="5"/>
  <c r="I6" i="4"/>
  <c r="I22" i="3" l="1"/>
  <c r="J22" s="1"/>
  <c r="B22" i="4"/>
  <c r="C21"/>
  <c r="E21"/>
  <c r="A20"/>
  <c r="L34" i="5"/>
  <c r="M34"/>
  <c r="L36" l="1"/>
  <c r="L59" s="1"/>
  <c r="K7" s="1"/>
  <c r="L7" s="1"/>
  <c r="A21" i="4"/>
  <c r="B23"/>
  <c r="E22"/>
  <c r="C22"/>
  <c r="N34" i="5"/>
  <c r="L64"/>
  <c r="N59" l="1"/>
  <c r="N36"/>
  <c r="M7"/>
  <c r="N7"/>
  <c r="B24" i="4"/>
  <c r="E23"/>
  <c r="C23"/>
  <c r="N64" i="5"/>
  <c r="A23" i="4" l="1"/>
  <c r="B25"/>
  <c r="C24"/>
  <c r="E24"/>
  <c r="O82" i="5"/>
  <c r="G82"/>
  <c r="K82"/>
  <c r="I82"/>
  <c r="K257"/>
  <c r="O257"/>
  <c r="G257"/>
  <c r="O197"/>
  <c r="O196"/>
  <c r="O198"/>
  <c r="O116"/>
  <c r="O110" i="3"/>
  <c r="O22"/>
  <c r="K22"/>
  <c r="A24" i="4" l="1"/>
  <c r="B26"/>
  <c r="E25"/>
  <c r="C25"/>
  <c r="M82" i="5"/>
  <c r="H82"/>
  <c r="J82"/>
  <c r="L82"/>
  <c r="L257"/>
  <c r="M257"/>
  <c r="H257"/>
  <c r="L22" i="3"/>
  <c r="M22"/>
  <c r="O108" l="1"/>
  <c r="B27" i="4"/>
  <c r="C26"/>
  <c r="E26"/>
  <c r="D26"/>
  <c r="L79" i="5"/>
  <c r="H86"/>
  <c r="N82"/>
  <c r="L86"/>
  <c r="J86"/>
  <c r="N257"/>
  <c r="N22" i="3"/>
  <c r="N79" i="5" l="1"/>
  <c r="A26" i="4"/>
  <c r="B28"/>
  <c r="E27"/>
  <c r="D27"/>
  <c r="C27"/>
  <c r="N86" i="5"/>
  <c r="B29" i="4" l="1"/>
  <c r="H28"/>
  <c r="C28"/>
  <c r="D28"/>
  <c r="E28"/>
  <c r="G28"/>
  <c r="F28"/>
  <c r="A27"/>
  <c r="I28" l="1"/>
  <c r="A28"/>
  <c r="B30"/>
  <c r="C29"/>
  <c r="D29"/>
  <c r="G29"/>
  <c r="E29"/>
  <c r="H29"/>
  <c r="F29"/>
  <c r="I29" l="1"/>
  <c r="B31"/>
  <c r="C30"/>
  <c r="D30"/>
  <c r="E30"/>
  <c r="H30"/>
  <c r="F30"/>
  <c r="G30"/>
  <c r="A29"/>
  <c r="K258" i="5"/>
  <c r="G258"/>
  <c r="O98"/>
  <c r="G98"/>
  <c r="K98"/>
  <c r="I98"/>
  <c r="I30" i="4" l="1"/>
  <c r="A30"/>
  <c r="B32"/>
  <c r="D31"/>
  <c r="C31"/>
  <c r="E31"/>
  <c r="G31"/>
  <c r="H31"/>
  <c r="F31"/>
  <c r="M258" i="5"/>
  <c r="H258"/>
  <c r="L258"/>
  <c r="J98"/>
  <c r="L98"/>
  <c r="M98"/>
  <c r="H98"/>
  <c r="H260" l="1"/>
  <c r="B33" i="4"/>
  <c r="D32"/>
  <c r="E32"/>
  <c r="C32"/>
  <c r="H32"/>
  <c r="F32"/>
  <c r="G32"/>
  <c r="I31"/>
  <c r="A31"/>
  <c r="L260" i="5"/>
  <c r="N258"/>
  <c r="N98"/>
  <c r="A32" i="4" l="1"/>
  <c r="I32"/>
  <c r="B34"/>
  <c r="E33"/>
  <c r="C33"/>
  <c r="D33"/>
  <c r="H33"/>
  <c r="F33"/>
  <c r="G33"/>
  <c r="N260" i="5"/>
  <c r="I33" i="4" l="1"/>
  <c r="A33"/>
  <c r="B35"/>
  <c r="C34"/>
  <c r="E34"/>
  <c r="G34"/>
  <c r="D34"/>
  <c r="H34"/>
  <c r="F34"/>
  <c r="A34" l="1"/>
  <c r="I34"/>
  <c r="B36"/>
  <c r="D35"/>
  <c r="E35"/>
  <c r="G35"/>
  <c r="C35"/>
  <c r="H35"/>
  <c r="F35"/>
  <c r="O438" i="3" l="1"/>
  <c r="O437"/>
  <c r="O439"/>
  <c r="I35" i="4"/>
  <c r="A35"/>
  <c r="B37"/>
  <c r="D36"/>
  <c r="E36"/>
  <c r="G36"/>
  <c r="K438" i="3" s="1"/>
  <c r="C36" i="4"/>
  <c r="H36"/>
  <c r="K439" i="3" s="1"/>
  <c r="F36" i="4"/>
  <c r="K437" i="3" s="1"/>
  <c r="O442" l="1"/>
  <c r="O440"/>
  <c r="O441"/>
  <c r="I36" i="4"/>
  <c r="A36"/>
  <c r="B38"/>
  <c r="D37"/>
  <c r="E37"/>
  <c r="G37"/>
  <c r="K441" i="3" s="1"/>
  <c r="C37" i="4"/>
  <c r="H37"/>
  <c r="K442" i="3" s="1"/>
  <c r="F37" i="4"/>
  <c r="K440" i="3" s="1"/>
  <c r="I37" i="4" l="1"/>
  <c r="A37"/>
  <c r="B39"/>
  <c r="E38"/>
  <c r="C38"/>
  <c r="D38"/>
  <c r="G38"/>
  <c r="H38"/>
  <c r="F38"/>
  <c r="I38" l="1"/>
  <c r="A38"/>
  <c r="B40"/>
  <c r="D39"/>
  <c r="C39"/>
  <c r="E39"/>
  <c r="A39" l="1"/>
  <c r="B41"/>
  <c r="C40"/>
  <c r="D40"/>
  <c r="E40"/>
  <c r="O446" i="3" l="1"/>
  <c r="O448"/>
  <c r="O447"/>
  <c r="A40" i="4"/>
  <c r="B42"/>
  <c r="D41"/>
  <c r="E41"/>
  <c r="C41"/>
  <c r="O445" i="3" l="1"/>
  <c r="O443"/>
  <c r="O444"/>
  <c r="A41" i="4"/>
  <c r="B43"/>
  <c r="C42"/>
  <c r="E42"/>
  <c r="D42"/>
  <c r="A42" l="1"/>
  <c r="B44"/>
  <c r="E43"/>
  <c r="D43"/>
  <c r="C43"/>
  <c r="B45" l="1"/>
  <c r="B46" s="1"/>
  <c r="B47" s="1"/>
  <c r="B48" s="1"/>
  <c r="D44"/>
  <c r="C44"/>
  <c r="E44"/>
  <c r="A43"/>
  <c r="B49" l="1"/>
  <c r="D48"/>
  <c r="A44"/>
  <c r="E45"/>
  <c r="D45"/>
  <c r="C45"/>
  <c r="B50" l="1"/>
  <c r="D49"/>
  <c r="C49"/>
  <c r="E49"/>
  <c r="A45"/>
  <c r="A49" l="1"/>
  <c r="B51"/>
  <c r="D50"/>
  <c r="E50"/>
  <c r="G40"/>
  <c r="F40"/>
  <c r="G39"/>
  <c r="F39"/>
  <c r="B52" l="1"/>
  <c r="C51"/>
  <c r="D51"/>
  <c r="E51"/>
  <c r="J226" i="5"/>
  <c r="J248" s="1"/>
  <c r="I13" s="1"/>
  <c r="J13" s="1"/>
  <c r="H226"/>
  <c r="H248" s="1"/>
  <c r="G13" s="1"/>
  <c r="H13" s="1"/>
  <c r="L226"/>
  <c r="L248" s="1"/>
  <c r="K13" s="1"/>
  <c r="A51" i="4" l="1"/>
  <c r="B53"/>
  <c r="D52"/>
  <c r="C52"/>
  <c r="E52"/>
  <c r="L13" i="5"/>
  <c r="N13" s="1"/>
  <c r="M13"/>
  <c r="H40" i="4"/>
  <c r="I40" s="1"/>
  <c r="H39"/>
  <c r="N226" i="5"/>
  <c r="N248"/>
  <c r="A52" i="4" l="1"/>
  <c r="B54"/>
  <c r="E53"/>
  <c r="C53"/>
  <c r="D53"/>
  <c r="I39"/>
  <c r="A53" l="1"/>
  <c r="B55"/>
  <c r="E54"/>
  <c r="C54"/>
  <c r="D54"/>
  <c r="H41"/>
  <c r="K448" i="3" s="1"/>
  <c r="A54" i="4" l="1"/>
  <c r="B56"/>
  <c r="D55"/>
  <c r="E55"/>
  <c r="C55"/>
  <c r="F45"/>
  <c r="G45"/>
  <c r="A55" l="1"/>
  <c r="B57"/>
  <c r="E56"/>
  <c r="D56"/>
  <c r="C56"/>
  <c r="H45"/>
  <c r="B58" l="1"/>
  <c r="C57"/>
  <c r="E57"/>
  <c r="D57"/>
  <c r="A56"/>
  <c r="I45"/>
  <c r="A57" l="1"/>
  <c r="B59"/>
  <c r="E58"/>
  <c r="C58"/>
  <c r="H47"/>
  <c r="H48"/>
  <c r="H46"/>
  <c r="A58" l="1"/>
  <c r="C59"/>
  <c r="E59"/>
  <c r="H80" i="3"/>
  <c r="J80"/>
  <c r="L80" l="1"/>
  <c r="M80"/>
  <c r="F46" i="4" l="1"/>
  <c r="N80" i="3"/>
  <c r="G46" i="4" l="1"/>
  <c r="F47" l="1"/>
  <c r="F48"/>
  <c r="I46"/>
  <c r="G48" l="1"/>
  <c r="I48" s="1"/>
  <c r="G47"/>
  <c r="I47" l="1"/>
  <c r="G41" l="1"/>
  <c r="K447" i="3" s="1"/>
  <c r="F41" i="4"/>
  <c r="K446" i="3" s="1"/>
  <c r="H44" i="4" l="1"/>
  <c r="I41"/>
  <c r="H27" l="1"/>
  <c r="H437" i="3" l="1"/>
  <c r="H440"/>
  <c r="H443"/>
  <c r="H446"/>
  <c r="J437"/>
  <c r="J440"/>
  <c r="J443"/>
  <c r="J446"/>
  <c r="J441" l="1"/>
  <c r="H441"/>
  <c r="J438" l="1"/>
  <c r="H438"/>
  <c r="J439" l="1"/>
  <c r="L439"/>
  <c r="N439" l="1"/>
  <c r="M439"/>
  <c r="H442"/>
  <c r="J442"/>
  <c r="L442"/>
  <c r="M442" l="1"/>
  <c r="N442"/>
  <c r="M437" l="1"/>
  <c r="L437" l="1"/>
  <c r="N437" l="1"/>
  <c r="L438"/>
  <c r="M438" l="1"/>
  <c r="N438"/>
  <c r="M440"/>
  <c r="L440" l="1"/>
  <c r="N440" l="1"/>
  <c r="L441"/>
  <c r="M441" l="1"/>
  <c r="N441"/>
  <c r="J444"/>
  <c r="H444"/>
  <c r="J445" l="1"/>
  <c r="H445"/>
  <c r="J448" l="1"/>
  <c r="L448"/>
  <c r="H448"/>
  <c r="H447"/>
  <c r="J447"/>
  <c r="J450" l="1"/>
  <c r="H450"/>
  <c r="N448"/>
  <c r="M448"/>
  <c r="F59" i="4" l="1"/>
  <c r="F58"/>
  <c r="G58"/>
  <c r="M446" i="3"/>
  <c r="L446" l="1"/>
  <c r="N446" l="1"/>
  <c r="L447"/>
  <c r="M447" l="1"/>
  <c r="N447"/>
  <c r="L456" l="1"/>
  <c r="H59" i="4" s="1"/>
  <c r="J456" i="3" l="1"/>
  <c r="G59" i="4" s="1"/>
  <c r="I59" s="1"/>
  <c r="N456" i="3" l="1"/>
  <c r="D59" i="4" l="1"/>
  <c r="A59" s="1"/>
  <c r="D22"/>
  <c r="A22" s="1"/>
  <c r="D25"/>
  <c r="A25" s="1"/>
  <c r="E46"/>
  <c r="C46"/>
  <c r="D46"/>
  <c r="D47"/>
  <c r="C48"/>
  <c r="C47"/>
  <c r="E48"/>
  <c r="E47"/>
  <c r="C50"/>
  <c r="A50" s="1"/>
  <c r="A46" l="1"/>
  <c r="O414" i="3" s="1"/>
  <c r="A47" i="4"/>
  <c r="I422" i="3"/>
  <c r="J422" s="1"/>
  <c r="G423"/>
  <c r="H423" s="1"/>
  <c r="I404"/>
  <c r="J404" s="1"/>
  <c r="J406" s="1"/>
  <c r="I396"/>
  <c r="J396" s="1"/>
  <c r="J398" s="1"/>
  <c r="G51" i="4" s="1"/>
  <c r="G383" i="3"/>
  <c r="I97" i="5"/>
  <c r="A48" i="4"/>
  <c r="O45" i="3" s="1"/>
  <c r="I415" l="1"/>
  <c r="J415" s="1"/>
  <c r="O153" i="5"/>
  <c r="I432" i="3"/>
  <c r="J432" s="1"/>
  <c r="J434" s="1"/>
  <c r="O143" i="5"/>
  <c r="G52" i="4"/>
  <c r="I251" i="5" s="1"/>
  <c r="O163" i="3"/>
  <c r="G161"/>
  <c r="H161" s="1"/>
  <c r="G44" i="4"/>
  <c r="G42"/>
  <c r="K444" i="3" s="1"/>
  <c r="J97" i="5"/>
  <c r="O404" i="3"/>
  <c r="G119"/>
  <c r="H119" s="1"/>
  <c r="I137"/>
  <c r="J137" s="1"/>
  <c r="I136"/>
  <c r="J136" s="1"/>
  <c r="O161"/>
  <c r="O137"/>
  <c r="O30"/>
  <c r="I383"/>
  <c r="J383" s="1"/>
  <c r="O169" i="5"/>
  <c r="K432" i="3"/>
  <c r="G432"/>
  <c r="H432" s="1"/>
  <c r="H434" s="1"/>
  <c r="I382"/>
  <c r="J382" s="1"/>
  <c r="K404"/>
  <c r="O153"/>
  <c r="O173"/>
  <c r="I423"/>
  <c r="J423" s="1"/>
  <c r="J425" s="1"/>
  <c r="O422"/>
  <c r="G414"/>
  <c r="H414" s="1"/>
  <c r="K414"/>
  <c r="O396"/>
  <c r="K101"/>
  <c r="G137"/>
  <c r="H137" s="1"/>
  <c r="I39"/>
  <c r="J39" s="1"/>
  <c r="O86"/>
  <c r="O100"/>
  <c r="I45"/>
  <c r="J45" s="1"/>
  <c r="J49" s="1"/>
  <c r="G9" i="4" s="1"/>
  <c r="I198" i="5" s="1"/>
  <c r="K45" i="3"/>
  <c r="O31"/>
  <c r="O154"/>
  <c r="O136"/>
  <c r="O382"/>
  <c r="K164"/>
  <c r="G31"/>
  <c r="H31" s="1"/>
  <c r="O39"/>
  <c r="K30"/>
  <c r="O171" i="5"/>
  <c r="I154" i="3"/>
  <c r="J154" s="1"/>
  <c r="G174"/>
  <c r="H174" s="1"/>
  <c r="G45"/>
  <c r="H45" s="1"/>
  <c r="H49" s="1"/>
  <c r="F9" i="4" s="1"/>
  <c r="K77" i="3"/>
  <c r="I100"/>
  <c r="J100" s="1"/>
  <c r="G39"/>
  <c r="H39" s="1"/>
  <c r="O88" i="5"/>
  <c r="K29" i="3"/>
  <c r="K38"/>
  <c r="O333"/>
  <c r="O38"/>
  <c r="G136"/>
  <c r="H136" s="1"/>
  <c r="I77"/>
  <c r="J77" s="1"/>
  <c r="O115"/>
  <c r="K85"/>
  <c r="G164"/>
  <c r="H164" s="1"/>
  <c r="O76"/>
  <c r="O164"/>
  <c r="K97" i="5"/>
  <c r="O152" i="3"/>
  <c r="O28"/>
  <c r="K161"/>
  <c r="I263" i="5"/>
  <c r="O174" i="3"/>
  <c r="K174"/>
  <c r="O172"/>
  <c r="O148" i="5"/>
  <c r="G263"/>
  <c r="K396" i="3"/>
  <c r="K423"/>
  <c r="G422"/>
  <c r="H422" s="1"/>
  <c r="H425" s="1"/>
  <c r="I414"/>
  <c r="J414" s="1"/>
  <c r="O415"/>
  <c r="O409"/>
  <c r="K86"/>
  <c r="K137"/>
  <c r="G101"/>
  <c r="H101" s="1"/>
  <c r="I86"/>
  <c r="J86" s="1"/>
  <c r="O77"/>
  <c r="K31"/>
  <c r="O263" i="5"/>
  <c r="G30" i="3"/>
  <c r="H30" s="1"/>
  <c r="G154"/>
  <c r="H154" s="1"/>
  <c r="O29"/>
  <c r="K154"/>
  <c r="I30"/>
  <c r="J30" s="1"/>
  <c r="G77"/>
  <c r="H77" s="1"/>
  <c r="I174"/>
  <c r="J174" s="1"/>
  <c r="O90" i="5"/>
  <c r="O251"/>
  <c r="K76" i="3"/>
  <c r="I38"/>
  <c r="J38" s="1"/>
  <c r="H383"/>
  <c r="O97" i="5"/>
  <c r="G97"/>
  <c r="O193" i="3"/>
  <c r="O162"/>
  <c r="O432"/>
  <c r="G404"/>
  <c r="H404" s="1"/>
  <c r="H406" s="1"/>
  <c r="G396"/>
  <c r="H396" s="1"/>
  <c r="H398" s="1"/>
  <c r="K333"/>
  <c r="O122"/>
  <c r="O423"/>
  <c r="K422"/>
  <c r="G415"/>
  <c r="H415" s="1"/>
  <c r="K415"/>
  <c r="K409"/>
  <c r="K119"/>
  <c r="I119"/>
  <c r="J119" s="1"/>
  <c r="I101"/>
  <c r="J101" s="1"/>
  <c r="G86"/>
  <c r="H86" s="1"/>
  <c r="O383"/>
  <c r="K100"/>
  <c r="K136"/>
  <c r="O89" i="5"/>
  <c r="O101" i="3"/>
  <c r="O252" i="5"/>
  <c r="I31" i="3"/>
  <c r="J31" s="1"/>
  <c r="O116"/>
  <c r="G38"/>
  <c r="H38" s="1"/>
  <c r="G100"/>
  <c r="H100" s="1"/>
  <c r="K383"/>
  <c r="L383" s="1"/>
  <c r="O85"/>
  <c r="O119"/>
  <c r="O186"/>
  <c r="I164"/>
  <c r="J164" s="1"/>
  <c r="I161"/>
  <c r="J161" s="1"/>
  <c r="J417" l="1"/>
  <c r="G55" i="4" s="1"/>
  <c r="I116" i="3"/>
  <c r="J116" s="1"/>
  <c r="I171" i="5"/>
  <c r="J171" s="1"/>
  <c r="J385" i="3"/>
  <c r="G50" i="4" s="1"/>
  <c r="J251" i="5"/>
  <c r="G49" i="4"/>
  <c r="F56"/>
  <c r="G173" i="3" s="1"/>
  <c r="H173" s="1"/>
  <c r="F57" i="4"/>
  <c r="G169" i="5" s="1"/>
  <c r="I409" i="3"/>
  <c r="J409" s="1"/>
  <c r="J411" s="1"/>
  <c r="G53" i="4" s="1"/>
  <c r="I252" i="5" s="1"/>
  <c r="J252" s="1"/>
  <c r="I333" i="3"/>
  <c r="J333" s="1"/>
  <c r="J335" s="1"/>
  <c r="G43" i="4" s="1"/>
  <c r="I115" i="3" s="1"/>
  <c r="J115" s="1"/>
  <c r="G56" i="4"/>
  <c r="I173" i="3" s="1"/>
  <c r="J173" s="1"/>
  <c r="G57" i="4"/>
  <c r="I169" i="5" s="1"/>
  <c r="F44" i="4"/>
  <c r="G333" i="3" s="1"/>
  <c r="H333" s="1"/>
  <c r="H335" s="1"/>
  <c r="F43" i="4" s="1"/>
  <c r="F42"/>
  <c r="L444" i="3"/>
  <c r="N444" s="1"/>
  <c r="M444"/>
  <c r="J42"/>
  <c r="G8" i="4" s="1"/>
  <c r="I197" i="5" s="1"/>
  <c r="J197" s="1"/>
  <c r="G27" i="4"/>
  <c r="F52"/>
  <c r="F51"/>
  <c r="G382" i="3" s="1"/>
  <c r="H382" s="1"/>
  <c r="H385" s="1"/>
  <c r="G85"/>
  <c r="H85" s="1"/>
  <c r="H90" s="1"/>
  <c r="F14" i="4" s="1"/>
  <c r="H140" i="3"/>
  <c r="M383"/>
  <c r="G76"/>
  <c r="H76" s="1"/>
  <c r="H82" s="1"/>
  <c r="F13" i="4" s="1"/>
  <c r="G94" i="3" s="1"/>
  <c r="H94" s="1"/>
  <c r="J105"/>
  <c r="G16" i="4" s="1"/>
  <c r="I109" i="3" s="1"/>
  <c r="J109" s="1"/>
  <c r="H417"/>
  <c r="F55" i="4" s="1"/>
  <c r="H263" i="5"/>
  <c r="H42" i="3"/>
  <c r="F8" i="4" s="1"/>
  <c r="L30" i="3"/>
  <c r="N30" s="1"/>
  <c r="M30"/>
  <c r="L45"/>
  <c r="M45"/>
  <c r="L414"/>
  <c r="N414" s="1"/>
  <c r="M414"/>
  <c r="L409"/>
  <c r="L422"/>
  <c r="M422"/>
  <c r="L333"/>
  <c r="M86"/>
  <c r="L86"/>
  <c r="N86" s="1"/>
  <c r="J263" i="5"/>
  <c r="L38" i="3"/>
  <c r="M38"/>
  <c r="J198" i="5"/>
  <c r="L404" i="3"/>
  <c r="M404"/>
  <c r="L119"/>
  <c r="N119" s="1"/>
  <c r="M119"/>
  <c r="H97" i="5"/>
  <c r="M97"/>
  <c r="M136" i="3"/>
  <c r="L136"/>
  <c r="L154"/>
  <c r="N154" s="1"/>
  <c r="M154"/>
  <c r="L174"/>
  <c r="N174" s="1"/>
  <c r="M174"/>
  <c r="L29"/>
  <c r="L77"/>
  <c r="N77" s="1"/>
  <c r="M77"/>
  <c r="M101"/>
  <c r="L101"/>
  <c r="N101" s="1"/>
  <c r="J101" i="5"/>
  <c r="L137" i="3"/>
  <c r="N137" s="1"/>
  <c r="M137"/>
  <c r="L432"/>
  <c r="M432"/>
  <c r="N383"/>
  <c r="L415"/>
  <c r="M415"/>
  <c r="L100"/>
  <c r="M100"/>
  <c r="L76"/>
  <c r="L31"/>
  <c r="N31" s="1"/>
  <c r="M31"/>
  <c r="H105"/>
  <c r="F16" i="4" s="1"/>
  <c r="L423" i="3"/>
  <c r="N423" s="1"/>
  <c r="M423"/>
  <c r="L396"/>
  <c r="M396"/>
  <c r="L161"/>
  <c r="M161"/>
  <c r="L97" i="5"/>
  <c r="L85" i="3"/>
  <c r="G198" i="5"/>
  <c r="M164" i="3"/>
  <c r="L164"/>
  <c r="N164" s="1"/>
  <c r="J140"/>
  <c r="G163" l="1"/>
  <c r="H163" s="1"/>
  <c r="G122"/>
  <c r="H122" s="1"/>
  <c r="M333"/>
  <c r="G153"/>
  <c r="H153" s="1"/>
  <c r="H169" i="5"/>
  <c r="F21" i="4"/>
  <c r="G28" i="3" s="1"/>
  <c r="H28" s="1"/>
  <c r="F20" i="4"/>
  <c r="J169" i="5"/>
  <c r="G116" i="3"/>
  <c r="H116" s="1"/>
  <c r="G171" i="5"/>
  <c r="I29" i="3"/>
  <c r="I122"/>
  <c r="J122" s="1"/>
  <c r="J124" s="1"/>
  <c r="G18" i="4" s="1"/>
  <c r="I110" i="3" s="1"/>
  <c r="J110" s="1"/>
  <c r="I163"/>
  <c r="J163" s="1"/>
  <c r="I88" i="5"/>
  <c r="I186" i="3"/>
  <c r="J186" s="1"/>
  <c r="J190" s="1"/>
  <c r="G21" i="4"/>
  <c r="G20"/>
  <c r="F49"/>
  <c r="G186" i="3" s="1"/>
  <c r="H186" s="1"/>
  <c r="H190" s="1"/>
  <c r="F50" i="4"/>
  <c r="G54"/>
  <c r="I153" i="3"/>
  <c r="J153" s="1"/>
  <c r="G90" i="5"/>
  <c r="J254"/>
  <c r="G251"/>
  <c r="K443" i="3"/>
  <c r="G115"/>
  <c r="H115" s="1"/>
  <c r="I44" i="4"/>
  <c r="G409" i="3"/>
  <c r="H21" i="4"/>
  <c r="I76" i="3"/>
  <c r="I85"/>
  <c r="G197" i="5"/>
  <c r="L335" i="3"/>
  <c r="H43" i="4" s="1"/>
  <c r="I43" s="1"/>
  <c r="N333" i="3"/>
  <c r="L411"/>
  <c r="L49"/>
  <c r="N45"/>
  <c r="L434"/>
  <c r="N432"/>
  <c r="L90"/>
  <c r="L406"/>
  <c r="N404"/>
  <c r="L101" i="5"/>
  <c r="G109" i="3"/>
  <c r="H109" s="1"/>
  <c r="N100"/>
  <c r="L105"/>
  <c r="N136"/>
  <c r="L140"/>
  <c r="N97" i="5"/>
  <c r="H101"/>
  <c r="G95" i="3"/>
  <c r="H95" s="1"/>
  <c r="H97" s="1"/>
  <c r="F15" i="4" s="1"/>
  <c r="H198" i="5"/>
  <c r="J265"/>
  <c r="H265"/>
  <c r="N161" i="3"/>
  <c r="L417"/>
  <c r="N417" s="1"/>
  <c r="N415"/>
  <c r="L398"/>
  <c r="N396"/>
  <c r="N38"/>
  <c r="N422"/>
  <c r="L425"/>
  <c r="N101" i="5" l="1"/>
  <c r="J274"/>
  <c r="I14" s="1"/>
  <c r="J14" s="1"/>
  <c r="H124" i="3"/>
  <c r="F18" i="4" s="1"/>
  <c r="G110" i="3" s="1"/>
  <c r="H110" s="1"/>
  <c r="H90" i="5"/>
  <c r="J173"/>
  <c r="J194" s="1"/>
  <c r="I11" s="1"/>
  <c r="J11" s="1"/>
  <c r="I28" i="3"/>
  <c r="J28" s="1"/>
  <c r="K28"/>
  <c r="N140"/>
  <c r="H20" i="4"/>
  <c r="I20" s="1"/>
  <c r="G25"/>
  <c r="J29" i="3"/>
  <c r="H171" i="5"/>
  <c r="F25" i="4"/>
  <c r="J88" i="5"/>
  <c r="H52" i="4"/>
  <c r="I52" s="1"/>
  <c r="G88" i="5"/>
  <c r="I90"/>
  <c r="I89"/>
  <c r="I21" i="4"/>
  <c r="G116" i="5"/>
  <c r="H116" s="1"/>
  <c r="N425" i="3"/>
  <c r="H55" i="4"/>
  <c r="M443" i="3"/>
  <c r="L443"/>
  <c r="J85"/>
  <c r="M85"/>
  <c r="H409"/>
  <c r="M409"/>
  <c r="H51" i="4"/>
  <c r="H49"/>
  <c r="K186" i="3" s="1"/>
  <c r="N434"/>
  <c r="H56" i="4"/>
  <c r="N335" i="3"/>
  <c r="H42" i="4"/>
  <c r="J76" i="3"/>
  <c r="M76"/>
  <c r="H251" i="5"/>
  <c r="H9" i="4"/>
  <c r="N49" i="3"/>
  <c r="H197" i="5"/>
  <c r="H53" i="4"/>
  <c r="N398" i="3"/>
  <c r="H54" i="4"/>
  <c r="N406" i="3"/>
  <c r="H14" i="4"/>
  <c r="K95" i="3" s="1"/>
  <c r="H16" i="4"/>
  <c r="N105" i="3"/>
  <c r="H88" i="5" l="1"/>
  <c r="I162" i="3"/>
  <c r="J162" s="1"/>
  <c r="J166" s="1"/>
  <c r="G23" i="4" s="1"/>
  <c r="I148" i="5" s="1"/>
  <c r="I193" i="3"/>
  <c r="J193" s="1"/>
  <c r="J195" s="1"/>
  <c r="G26" i="4" s="1"/>
  <c r="I108" i="3" s="1"/>
  <c r="J108" s="1"/>
  <c r="J112" s="1"/>
  <c r="G17" i="4" s="1"/>
  <c r="I115" i="5" s="1"/>
  <c r="J115" s="1"/>
  <c r="I172" i="3"/>
  <c r="J172" s="1"/>
  <c r="J176" s="1"/>
  <c r="G24" i="4" s="1"/>
  <c r="I153" i="5" s="1"/>
  <c r="G193" i="3"/>
  <c r="H193" s="1"/>
  <c r="H195" s="1"/>
  <c r="G172"/>
  <c r="H172" s="1"/>
  <c r="H176" s="1"/>
  <c r="F24" i="4" s="1"/>
  <c r="G162" i="3"/>
  <c r="H162" s="1"/>
  <c r="H166" s="1"/>
  <c r="F23" i="4" s="1"/>
  <c r="G148" i="5" s="1"/>
  <c r="H148" s="1"/>
  <c r="J33" i="3"/>
  <c r="G7" i="4" s="1"/>
  <c r="I196" i="5" s="1"/>
  <c r="J196" s="1"/>
  <c r="L28" i="3"/>
  <c r="M28"/>
  <c r="K116"/>
  <c r="K171" i="5"/>
  <c r="L186" i="3"/>
  <c r="M186"/>
  <c r="J89" i="5"/>
  <c r="I51" i="4"/>
  <c r="K382" i="3"/>
  <c r="J90" i="5"/>
  <c r="H173"/>
  <c r="H194" s="1"/>
  <c r="G11" s="1"/>
  <c r="I56" i="4"/>
  <c r="K445" i="3"/>
  <c r="K115"/>
  <c r="I42" i="4"/>
  <c r="I49"/>
  <c r="H411" i="3"/>
  <c r="F54" i="4" s="1"/>
  <c r="I54" s="1"/>
  <c r="N409" i="3"/>
  <c r="J90"/>
  <c r="N85"/>
  <c r="N443"/>
  <c r="K252" i="5"/>
  <c r="K90"/>
  <c r="K251"/>
  <c r="L251" s="1"/>
  <c r="K89"/>
  <c r="K198"/>
  <c r="L198" s="1"/>
  <c r="I9" i="4"/>
  <c r="K39" i="3" s="1"/>
  <c r="K173"/>
  <c r="K163"/>
  <c r="K153"/>
  <c r="K122"/>
  <c r="I55" i="4"/>
  <c r="K109" i="3"/>
  <c r="M109" s="1"/>
  <c r="I16" i="4"/>
  <c r="K79" i="3"/>
  <c r="J82"/>
  <c r="G13" i="4" s="1"/>
  <c r="N76" i="3"/>
  <c r="L95"/>
  <c r="I152" l="1"/>
  <c r="J152" s="1"/>
  <c r="J156" s="1"/>
  <c r="G22" i="4" s="1"/>
  <c r="I143" i="5" s="1"/>
  <c r="J148"/>
  <c r="M198"/>
  <c r="L252"/>
  <c r="J153"/>
  <c r="G153"/>
  <c r="F27" i="4"/>
  <c r="F26"/>
  <c r="G152" i="3" s="1"/>
  <c r="H152" s="1"/>
  <c r="H156" s="1"/>
  <c r="F22" i="4" s="1"/>
  <c r="G143" i="5" s="1"/>
  <c r="N28" i="3"/>
  <c r="L33"/>
  <c r="M251" i="5"/>
  <c r="J200"/>
  <c r="J221" s="1"/>
  <c r="I12" s="1"/>
  <c r="J12" s="1"/>
  <c r="J94"/>
  <c r="J113" s="1"/>
  <c r="I8" s="1"/>
  <c r="J8" s="1"/>
  <c r="L109" i="3"/>
  <c r="N109" s="1"/>
  <c r="L190"/>
  <c r="N186"/>
  <c r="L171" i="5"/>
  <c r="M171"/>
  <c r="L382" i="3"/>
  <c r="M382"/>
  <c r="L116"/>
  <c r="N116" s="1"/>
  <c r="M116"/>
  <c r="M79"/>
  <c r="L79"/>
  <c r="L122"/>
  <c r="N122" s="1"/>
  <c r="M122"/>
  <c r="M39"/>
  <c r="L39"/>
  <c r="H150" i="5"/>
  <c r="G14" i="4"/>
  <c r="N90" i="3"/>
  <c r="L153"/>
  <c r="N153" s="1"/>
  <c r="M153"/>
  <c r="L163"/>
  <c r="N163" s="1"/>
  <c r="M163"/>
  <c r="L89" i="5"/>
  <c r="F53" i="4"/>
  <c r="G252" i="5" s="1"/>
  <c r="N411" i="3"/>
  <c r="M115"/>
  <c r="L115"/>
  <c r="I94"/>
  <c r="J94" s="1"/>
  <c r="M173"/>
  <c r="L173"/>
  <c r="N173" s="1"/>
  <c r="L90" i="5"/>
  <c r="M90"/>
  <c r="L445" i="3"/>
  <c r="M445"/>
  <c r="H11" i="5"/>
  <c r="N198"/>
  <c r="N251"/>
  <c r="J143" l="1"/>
  <c r="J150"/>
  <c r="L254"/>
  <c r="H143"/>
  <c r="H153"/>
  <c r="G108" i="3"/>
  <c r="H108" s="1"/>
  <c r="H112" s="1"/>
  <c r="F17" i="4" s="1"/>
  <c r="G115" i="5" s="1"/>
  <c r="J155"/>
  <c r="G29" i="3"/>
  <c r="I27" i="4"/>
  <c r="H7"/>
  <c r="N382" i="3"/>
  <c r="L385"/>
  <c r="N171" i="5"/>
  <c r="H252"/>
  <c r="M252"/>
  <c r="N190" i="3"/>
  <c r="H25" i="4"/>
  <c r="N90" i="5"/>
  <c r="I95" i="3"/>
  <c r="I14" i="4"/>
  <c r="N39" i="3"/>
  <c r="L42"/>
  <c r="N79"/>
  <c r="L82"/>
  <c r="I53" i="4"/>
  <c r="G89" i="5"/>
  <c r="N445" i="3"/>
  <c r="L450"/>
  <c r="H58" i="4" s="1"/>
  <c r="L124" i="3"/>
  <c r="N115"/>
  <c r="J145" i="5" l="1"/>
  <c r="J167" s="1"/>
  <c r="I10" s="1"/>
  <c r="J10" s="1"/>
  <c r="I58" i="4"/>
  <c r="K263" i="5"/>
  <c r="H145"/>
  <c r="I25" i="4"/>
  <c r="K193" i="3"/>
  <c r="K172"/>
  <c r="K162"/>
  <c r="H155" i="5"/>
  <c r="H29" i="3"/>
  <c r="M29"/>
  <c r="K196" i="5"/>
  <c r="H254"/>
  <c r="N252"/>
  <c r="H50" i="4"/>
  <c r="N385" i="3"/>
  <c r="H115" i="5"/>
  <c r="H57" i="4"/>
  <c r="N450" i="3"/>
  <c r="N82"/>
  <c r="H13" i="4"/>
  <c r="J95" i="3"/>
  <c r="M95"/>
  <c r="N124"/>
  <c r="H18" i="4"/>
  <c r="H89" i="5"/>
  <c r="M89"/>
  <c r="N42" i="3"/>
  <c r="H8" i="4"/>
  <c r="L263" i="5" l="1"/>
  <c r="M263"/>
  <c r="L172" i="3"/>
  <c r="M172"/>
  <c r="L193"/>
  <c r="M193"/>
  <c r="H33"/>
  <c r="N29"/>
  <c r="L162"/>
  <c r="M162"/>
  <c r="H167" i="5"/>
  <c r="L196"/>
  <c r="I50" i="4"/>
  <c r="K88" i="5"/>
  <c r="H118"/>
  <c r="H140" s="1"/>
  <c r="G9" s="1"/>
  <c r="H9" s="1"/>
  <c r="I57" i="4"/>
  <c r="K169" i="5"/>
  <c r="H274"/>
  <c r="N254"/>
  <c r="K197"/>
  <c r="I8" i="4"/>
  <c r="N89" i="5"/>
  <c r="H94"/>
  <c r="N95" i="3"/>
  <c r="J97"/>
  <c r="G15" i="4" s="1"/>
  <c r="K94" i="3"/>
  <c r="I13" i="4"/>
  <c r="K110" i="3"/>
  <c r="I18" i="4"/>
  <c r="L265" i="5" l="1"/>
  <c r="N263"/>
  <c r="N162" i="3"/>
  <c r="L166"/>
  <c r="N193"/>
  <c r="L195"/>
  <c r="G10" i="5"/>
  <c r="F7" i="4"/>
  <c r="N33" i="3"/>
  <c r="N172"/>
  <c r="L176"/>
  <c r="G14" i="5"/>
  <c r="L88"/>
  <c r="M88"/>
  <c r="M169"/>
  <c r="L169"/>
  <c r="L94" i="3"/>
  <c r="M94"/>
  <c r="H113" i="5"/>
  <c r="I116"/>
  <c r="L110" i="3"/>
  <c r="M110"/>
  <c r="M197" i="5"/>
  <c r="L197"/>
  <c r="N265" l="1"/>
  <c r="L274"/>
  <c r="N166" i="3"/>
  <c r="H23" i="4"/>
  <c r="G196" i="5"/>
  <c r="I7" i="4"/>
  <c r="H26"/>
  <c r="K152" i="3" s="1"/>
  <c r="N195"/>
  <c r="H24" i="4"/>
  <c r="N176" i="3"/>
  <c r="H10" i="5"/>
  <c r="L173"/>
  <c r="N169"/>
  <c r="N88"/>
  <c r="L94"/>
  <c r="H14"/>
  <c r="N110" i="3"/>
  <c r="G8" i="5"/>
  <c r="L200"/>
  <c r="N197"/>
  <c r="J116"/>
  <c r="N94" i="3"/>
  <c r="L97"/>
  <c r="L152" l="1"/>
  <c r="M152"/>
  <c r="I23" i="4"/>
  <c r="K148" i="5"/>
  <c r="K14"/>
  <c r="N274"/>
  <c r="K108" i="3"/>
  <c r="I26" i="4"/>
  <c r="K153" i="5"/>
  <c r="I24" i="4"/>
  <c r="H196" i="5"/>
  <c r="M196"/>
  <c r="L113"/>
  <c r="N94"/>
  <c r="N173"/>
  <c r="L194"/>
  <c r="H15" i="4"/>
  <c r="N97" i="3"/>
  <c r="H8" i="5"/>
  <c r="L221"/>
  <c r="J118"/>
  <c r="N152" i="3" l="1"/>
  <c r="L156"/>
  <c r="M148" i="5"/>
  <c r="L148"/>
  <c r="L14"/>
  <c r="N14" s="1"/>
  <c r="M14"/>
  <c r="L153"/>
  <c r="M153"/>
  <c r="H200"/>
  <c r="N196"/>
  <c r="L108" i="3"/>
  <c r="M108"/>
  <c r="K8" i="5"/>
  <c r="N113"/>
  <c r="N194"/>
  <c r="K11"/>
  <c r="K12"/>
  <c r="J140"/>
  <c r="I9" s="1"/>
  <c r="K116"/>
  <c r="I15" i="4"/>
  <c r="H22" l="1"/>
  <c r="N156" i="3"/>
  <c r="N148" i="5"/>
  <c r="L150"/>
  <c r="N150" s="1"/>
  <c r="N108" i="3"/>
  <c r="L112"/>
  <c r="H221" i="5"/>
  <c r="N200"/>
  <c r="L155"/>
  <c r="N153"/>
  <c r="M11"/>
  <c r="L11"/>
  <c r="N11" s="1"/>
  <c r="L8"/>
  <c r="N8" s="1"/>
  <c r="M8"/>
  <c r="L116"/>
  <c r="M116"/>
  <c r="J9"/>
  <c r="L12"/>
  <c r="I22" i="4" l="1"/>
  <c r="K143" i="5"/>
  <c r="G12"/>
  <c r="N221"/>
  <c r="N155"/>
  <c r="H17" i="4"/>
  <c r="N112" i="3"/>
  <c r="J32" i="5"/>
  <c r="N116"/>
  <c r="L143" l="1"/>
  <c r="M143"/>
  <c r="H12"/>
  <c r="M12"/>
  <c r="K115"/>
  <c r="I17" i="4"/>
  <c r="C10" i="6"/>
  <c r="N143" i="5" l="1"/>
  <c r="L145"/>
  <c r="N12"/>
  <c r="H32"/>
  <c r="C6" i="6" s="1"/>
  <c r="C9" s="1"/>
  <c r="C19" s="1"/>
  <c r="L115" i="5"/>
  <c r="M115"/>
  <c r="C16" i="6"/>
  <c r="C18" s="1"/>
  <c r="C17"/>
  <c r="C11"/>
  <c r="C12" s="1"/>
  <c r="N145" i="5" l="1"/>
  <c r="L167"/>
  <c r="L118"/>
  <c r="N115"/>
  <c r="C14" i="6"/>
  <c r="C15"/>
  <c r="C21"/>
  <c r="N167" i="5" l="1"/>
  <c r="K10"/>
  <c r="N118"/>
  <c r="N140" s="1"/>
  <c r="L140"/>
  <c r="K9" s="1"/>
  <c r="M10" l="1"/>
  <c r="L10"/>
  <c r="N10" s="1"/>
  <c r="L9"/>
  <c r="M9"/>
  <c r="L32" l="1"/>
  <c r="N9"/>
  <c r="C13" i="6" l="1"/>
  <c r="N32" i="5"/>
  <c r="C20" i="6" l="1"/>
  <c r="C22" s="1"/>
  <c r="C23" l="1"/>
  <c r="C24" s="1"/>
  <c r="C26" l="1"/>
  <c r="C27" l="1"/>
  <c r="E10" i="19" s="1"/>
  <c r="D10"/>
  <c r="C28" i="6" l="1"/>
</calcChain>
</file>

<file path=xl/comments1.xml><?xml version="1.0" encoding="utf-8"?>
<comments xmlns="http://schemas.openxmlformats.org/spreadsheetml/2006/main">
  <authors>
    <author>BH</author>
  </authors>
  <commentList>
    <comment ref="L56" authorId="0">
      <text>
        <r>
          <rPr>
            <b/>
            <sz val="9"/>
            <color indexed="81"/>
            <rFont val="Tahoma"/>
            <family val="2"/>
          </rPr>
          <t>BH:</t>
        </r>
        <r>
          <rPr>
            <sz val="9"/>
            <color indexed="81"/>
            <rFont val="Tahoma"/>
            <family val="2"/>
          </rPr>
          <t xml:space="preserve">
</t>
        </r>
      </text>
    </comment>
  </commentList>
</comments>
</file>

<file path=xl/sharedStrings.xml><?xml version="1.0" encoding="utf-8"?>
<sst xmlns="http://schemas.openxmlformats.org/spreadsheetml/2006/main" count="2740" uniqueCount="1470">
  <si>
    <t>㎡</t>
  </si>
  <si>
    <t>단위 : 원</t>
    <phoneticPr fontId="11" type="noConversion"/>
  </si>
  <si>
    <t>직종</t>
  </si>
  <si>
    <t>직 종 명</t>
    <phoneticPr fontId="3" type="noConversion"/>
  </si>
  <si>
    <t>M/DAY당</t>
  </si>
  <si>
    <t>비고</t>
    <phoneticPr fontId="11" type="noConversion"/>
  </si>
  <si>
    <t>번호</t>
  </si>
  <si>
    <t>기본급</t>
  </si>
  <si>
    <t>상여금</t>
  </si>
  <si>
    <t>퇴직급여</t>
  </si>
  <si>
    <t>임   율</t>
  </si>
  <si>
    <t>보통인부</t>
  </si>
  <si>
    <t>건축목공</t>
    <phoneticPr fontId="3" type="noConversion"/>
  </si>
  <si>
    <t xml:space="preserve">   2) 근로시간 : 근로기준법 제 42조에 의거 일 8시간기준</t>
    <phoneticPr fontId="11" type="noConversion"/>
  </si>
  <si>
    <t>단위 : 원</t>
    <phoneticPr fontId="11" type="noConversion"/>
  </si>
  <si>
    <t>공종</t>
    <phoneticPr fontId="3" type="noConversion"/>
  </si>
  <si>
    <t>규격</t>
    <phoneticPr fontId="3" type="noConversion"/>
  </si>
  <si>
    <t>단위</t>
    <phoneticPr fontId="3" type="noConversion"/>
  </si>
  <si>
    <t>수량</t>
    <phoneticPr fontId="3" type="noConversion"/>
  </si>
  <si>
    <t>재료비</t>
    <phoneticPr fontId="3" type="noConversion"/>
  </si>
  <si>
    <t>노무비</t>
    <phoneticPr fontId="3" type="noConversion"/>
  </si>
  <si>
    <t>경비</t>
    <phoneticPr fontId="3" type="noConversion"/>
  </si>
  <si>
    <t>합계</t>
    <phoneticPr fontId="3" type="noConversion"/>
  </si>
  <si>
    <t>비고</t>
    <phoneticPr fontId="3" type="noConversion"/>
  </si>
  <si>
    <t>단가</t>
    <phoneticPr fontId="3" type="noConversion"/>
  </si>
  <si>
    <t>금액</t>
    <phoneticPr fontId="3" type="noConversion"/>
  </si>
  <si>
    <t>계</t>
    <phoneticPr fontId="3" type="noConversion"/>
  </si>
  <si>
    <t>건축목공</t>
  </si>
  <si>
    <t>인</t>
    <phoneticPr fontId="3" type="noConversion"/>
  </si>
  <si>
    <t>단위 : 원</t>
    <phoneticPr fontId="11" type="noConversion"/>
  </si>
  <si>
    <t>No.</t>
    <phoneticPr fontId="3" type="noConversion"/>
  </si>
  <si>
    <t>공종명</t>
    <phoneticPr fontId="3" type="noConversion"/>
  </si>
  <si>
    <t>규격</t>
    <phoneticPr fontId="3" type="noConversion"/>
  </si>
  <si>
    <t>단위</t>
    <phoneticPr fontId="3" type="noConversion"/>
  </si>
  <si>
    <t>재료비</t>
    <phoneticPr fontId="3" type="noConversion"/>
  </si>
  <si>
    <t>노무비</t>
    <phoneticPr fontId="3" type="noConversion"/>
  </si>
  <si>
    <t>경비</t>
    <phoneticPr fontId="3" type="noConversion"/>
  </si>
  <si>
    <t>계</t>
    <phoneticPr fontId="3" type="noConversion"/>
  </si>
  <si>
    <t>단위 : 원</t>
  </si>
  <si>
    <t>품명</t>
    <phoneticPr fontId="3" type="noConversion"/>
  </si>
  <si>
    <t>규격</t>
    <phoneticPr fontId="3" type="noConversion"/>
  </si>
  <si>
    <t>단위</t>
    <phoneticPr fontId="3" type="noConversion"/>
  </si>
  <si>
    <t>수량</t>
    <phoneticPr fontId="3" type="noConversion"/>
  </si>
  <si>
    <t>재료비</t>
    <phoneticPr fontId="3" type="noConversion"/>
  </si>
  <si>
    <t>노무비</t>
    <phoneticPr fontId="3" type="noConversion"/>
  </si>
  <si>
    <t>경비</t>
    <phoneticPr fontId="3" type="noConversion"/>
  </si>
  <si>
    <t>합계</t>
    <phoneticPr fontId="3" type="noConversion"/>
  </si>
  <si>
    <t>비고</t>
    <phoneticPr fontId="3" type="noConversion"/>
  </si>
  <si>
    <t>단가</t>
    <phoneticPr fontId="3" type="noConversion"/>
  </si>
  <si>
    <t>금액</t>
    <phoneticPr fontId="3" type="noConversion"/>
  </si>
  <si>
    <t xml:space="preserve">구 분 </t>
    <phoneticPr fontId="3" type="noConversion"/>
  </si>
  <si>
    <t>금  액</t>
    <phoneticPr fontId="3" type="noConversion"/>
  </si>
  <si>
    <t>비  고</t>
    <phoneticPr fontId="3" type="noConversion"/>
  </si>
  <si>
    <t xml:space="preserve"> 비 목</t>
    <phoneticPr fontId="3" type="noConversion"/>
  </si>
  <si>
    <t>직접재료비</t>
    <phoneticPr fontId="3" type="noConversion"/>
  </si>
  <si>
    <t>간접재료비</t>
    <phoneticPr fontId="3" type="noConversion"/>
  </si>
  <si>
    <t>소계</t>
    <phoneticPr fontId="3" type="noConversion"/>
  </si>
  <si>
    <t>직접노무비</t>
    <phoneticPr fontId="3" type="noConversion"/>
  </si>
  <si>
    <t>간접노무비</t>
    <phoneticPr fontId="3" type="noConversion"/>
  </si>
  <si>
    <t xml:space="preserve">직접노무비 × </t>
    <phoneticPr fontId="3" type="noConversion"/>
  </si>
  <si>
    <t>산출경비</t>
    <phoneticPr fontId="3" type="noConversion"/>
  </si>
  <si>
    <t>산재보험료</t>
    <phoneticPr fontId="3" type="noConversion"/>
  </si>
  <si>
    <t>고용보험료</t>
    <phoneticPr fontId="3" type="noConversion"/>
  </si>
  <si>
    <t>7등급이하</t>
    <phoneticPr fontId="3" type="noConversion"/>
  </si>
  <si>
    <t>기타경비</t>
    <phoneticPr fontId="3" type="noConversion"/>
  </si>
  <si>
    <t>순설치원가</t>
    <phoneticPr fontId="3" type="noConversion"/>
  </si>
  <si>
    <t>재료비 + 노무비 + 경비</t>
    <phoneticPr fontId="3" type="noConversion"/>
  </si>
  <si>
    <t>일반관리비</t>
    <phoneticPr fontId="3" type="noConversion"/>
  </si>
  <si>
    <t>이윤</t>
    <phoneticPr fontId="3" type="noConversion"/>
  </si>
  <si>
    <t>총원가</t>
    <phoneticPr fontId="3" type="noConversion"/>
  </si>
  <si>
    <t>부가가치세</t>
    <phoneticPr fontId="3" type="noConversion"/>
  </si>
  <si>
    <t>Ⅰ. 조사의 결과</t>
    <phoneticPr fontId="11" type="noConversion"/>
  </si>
  <si>
    <t>번호</t>
    <phoneticPr fontId="3" type="noConversion"/>
  </si>
  <si>
    <t>직종명</t>
    <phoneticPr fontId="3" type="noConversion"/>
  </si>
  <si>
    <t>적용노임</t>
    <phoneticPr fontId="3" type="noConversion"/>
  </si>
  <si>
    <t>직종해설</t>
    <phoneticPr fontId="3" type="noConversion"/>
  </si>
  <si>
    <t>작업반장</t>
  </si>
  <si>
    <t>각 공종별로 인부를 통솔하여 작업을 지휘하는 사람(십장)</t>
  </si>
  <si>
    <t>기능을 요하지 않는 경작업인 일반잡역에 종사하면서 단순육체노동을 하는 사람</t>
  </si>
  <si>
    <t>특별인부</t>
  </si>
  <si>
    <t>보통 인부보다 다소 높은 기능정도를 요하며, 특수한 작업조건하에서 작업하는 사람</t>
  </si>
  <si>
    <t>조력공</t>
  </si>
  <si>
    <t>숙련공을 도와서 그의 지시를 받아 작업에 협력하는 사람</t>
  </si>
  <si>
    <t>제도사</t>
  </si>
  <si>
    <t>고안된 설계도면에 따라 도면을 깨끗하게 제도하거나 컴퓨터 프로그램으로 도면을 그리는(작업하는)사람</t>
  </si>
  <si>
    <t>비계공</t>
  </si>
  <si>
    <t>비계, 운반대, 작업대, 보호망 등의 설치 및 해체작업에 종사하는 사람</t>
  </si>
  <si>
    <t>형틀목공</t>
  </si>
  <si>
    <t>콘크리트 타설을 위하여 형틀 및 동바리를 제작, 조립, 설치, 해체작업을 하는 목수</t>
  </si>
  <si>
    <t>철근공</t>
  </si>
  <si>
    <t>철근의 절단, 가공, 조립, 해체 등의 작업에 종사하는 사람</t>
  </si>
  <si>
    <t>철공</t>
  </si>
  <si>
    <t>철재의 절단, 가공, 조립, 설치 등의 작업에 종사하는 사람</t>
  </si>
  <si>
    <t>철판공</t>
  </si>
  <si>
    <t>철판을 주자재로 하여 제작, 가공, 조립 및 해체를 하는 사람</t>
  </si>
  <si>
    <t>철골공</t>
  </si>
  <si>
    <t>H빔 BOX빔 등 철골의 절단, 가공, 조립 및 해체 등의 작업에 종사하는 사람</t>
  </si>
  <si>
    <t>용접공</t>
  </si>
  <si>
    <t>일반철재, 일반기기 또는 일반배관 등의 용접을 하는 사람 (난이도 일반수준)</t>
  </si>
  <si>
    <t>콘크리트공</t>
  </si>
  <si>
    <t>소정의 중량화 및 용적화의 콘크리트를 만들기 위해 시멘트, 모래, 자갈, 물 비비기와 부어넣기 및 바이브레타를 사용하여 다지기거나 숏크리트를 분사하는 사람</t>
  </si>
  <si>
    <t>보링공</t>
  </si>
  <si>
    <t>지하수 개발 또는 지질조사나 구조물기초설계를 위한 보링을 전문으로 하는 사람</t>
  </si>
  <si>
    <t>착암공</t>
  </si>
  <si>
    <t>착암기를 사용하여 암반의 천공작업을 하는 사람</t>
  </si>
  <si>
    <t>화약취급공</t>
  </si>
  <si>
    <t>화약의 저장관리 및 장진 발파작업을 전문으로 하는 사람</t>
  </si>
  <si>
    <t>할석공</t>
  </si>
  <si>
    <t>큰 돌을 소정의 규격에 맞도록 깨는 사람</t>
  </si>
  <si>
    <t>포설공</t>
  </si>
  <si>
    <t>골재를 포설하는 사람</t>
  </si>
  <si>
    <t>포장공</t>
  </si>
  <si>
    <t>도로포장 등 공사에 있어서 표면처리를 하는 사람</t>
  </si>
  <si>
    <t>잠수부</t>
  </si>
  <si>
    <t>수중에서 잠수작업을 하는 사람</t>
  </si>
  <si>
    <t>조적공</t>
  </si>
  <si>
    <t>벽돌, 치장벽돌 및 블록을 쌓기 및 해체하는 사람</t>
  </si>
  <si>
    <t>견출공</t>
  </si>
  <si>
    <t>콘크리트 면을 매끈하게 마감공사를 하는 사람</t>
  </si>
  <si>
    <t>건축물의 축조 및 실내 목구조물의 제작, 설치 또는 해체작업에 종사하는 목수</t>
  </si>
  <si>
    <t>창호공</t>
  </si>
  <si>
    <t>건물 등에서 목재, 철재, 샷시 등으로 된 창 및 문짝을 제작 또는 설치하는 사람</t>
  </si>
  <si>
    <t>유리공</t>
  </si>
  <si>
    <t>유리를 규격에 맞게 재단하거나 끼우게 하는 사람</t>
  </si>
  <si>
    <t>방수공</t>
  </si>
  <si>
    <t>구조물의 바닥, 벽체, 지붕 등의 누수방지작업을 하는 사람</t>
  </si>
  <si>
    <t>미장공</t>
  </si>
  <si>
    <t>시멘트, 모르타르나 회반죽, 석고 프라스타 및 기타 미장재료를 이용하여 구조물의 내외표면에 바름 작업을 하는 사람</t>
  </si>
  <si>
    <t>타일공</t>
  </si>
  <si>
    <t>타일 또는 아스타일 등 타일류를 구조물의 표면에 부착시키는 사람</t>
  </si>
  <si>
    <t>도장공</t>
  </si>
  <si>
    <t>도장을 위한 바탕처리작업 및 페인트류 및 기타 도료를 구조물 등에 칠하는 사람</t>
  </si>
  <si>
    <t>내장공</t>
  </si>
  <si>
    <t>건물의 내부에 수장재를 사용하여 마무리하는 사람</t>
  </si>
  <si>
    <t>도배공</t>
  </si>
  <si>
    <t>실내의 벽체, 천정, 바닥, 창호 등 실내표면에 종이나 장판지 등 도배재료를 부착시키는 사람</t>
  </si>
  <si>
    <t>연마공</t>
  </si>
  <si>
    <t>인조석 및 테라조의 표면을 인력이나 기계로 물갈기 하여 광택작업을 하는 사람</t>
  </si>
  <si>
    <t>*1032</t>
  </si>
  <si>
    <t>석공</t>
  </si>
  <si>
    <t>대할 및 소할 된 석재를 가공하여 형성된 마름돌과 석재를 설치 또는 붙이거나 일반 쌓기를 하여 구조물을 축조하는 사람</t>
  </si>
  <si>
    <t>줄눈공</t>
  </si>
  <si>
    <t>석축 및 조적조에 줄눈을 장치하는 사람</t>
  </si>
  <si>
    <t>판넬조립공</t>
  </si>
  <si>
    <t>P.C판넬이나 샌드위치 판넬 등에 보온재를 채우거나 자르는 등 가공하여 조립 부착하는 사람</t>
  </si>
  <si>
    <t>지붕잇기공</t>
  </si>
  <si>
    <t>기와 잇기 및 슬레이트를 절단·가공하여 지붕, 벽체, 천정 등에 부착작업을 하는 사람</t>
  </si>
  <si>
    <t>벌목부</t>
  </si>
  <si>
    <t>나무를 베는 사람</t>
  </si>
  <si>
    <t>조경공</t>
  </si>
  <si>
    <t>수목 식재 및 조경작업을 하는 사람</t>
  </si>
  <si>
    <t>배관공</t>
  </si>
  <si>
    <t>설계압력 5kg/㎠미만의 배관을 시공 및 보수하는 사람</t>
  </si>
  <si>
    <t>배관공(수도)</t>
  </si>
  <si>
    <t>옥외(건물외부)에서 상·하수도, 공업용수로 등의 배관을 시공 및 보수하는 사람</t>
  </si>
  <si>
    <t>보일러공</t>
  </si>
  <si>
    <t>보일러 조립·설치 및 정비를 하는 사람</t>
  </si>
  <si>
    <t>*1041</t>
  </si>
  <si>
    <t>위생공</t>
  </si>
  <si>
    <t>위생도기의 설치 및 부대작업을 하는 사람</t>
  </si>
  <si>
    <t>덕트공</t>
  </si>
  <si>
    <t>금속박판을 가공하여 덕트 등을 가공, 제작, 조립, 설치작업에 종사하는 사람</t>
  </si>
  <si>
    <t>보온공</t>
  </si>
  <si>
    <t>기기 및 배관류의 보온시공을 하는 사람</t>
  </si>
  <si>
    <t>인력운반공</t>
  </si>
  <si>
    <t>2인 이상이 1조가 되어 인력으로 중량물을 운반하는 작업에 종사하는 사람(목도 포함)</t>
  </si>
  <si>
    <t>궤도공</t>
  </si>
  <si>
    <t>철도의 궤도부설작업 또는 일반 공사장(사업장)내의 운반수단으로 임시 간이궤도를 부설, 해체, 유지 보수하는 작업에 종사하는 사람</t>
  </si>
  <si>
    <t>건설기계조장</t>
  </si>
  <si>
    <t>건설기계 조종원을 통솔, 지휘하는 사람</t>
  </si>
  <si>
    <t>*1047</t>
  </si>
  <si>
    <t>건설기계운전사</t>
  </si>
  <si>
    <t>각종 건설기계의 운전과 조작을 하는 운전사(12t이상 트럭 포함)</t>
  </si>
  <si>
    <t>화물차운전사</t>
  </si>
  <si>
    <t>운반을 목적으로 하는 화물자동차의 운전사</t>
  </si>
  <si>
    <t>일반기계운전사</t>
  </si>
  <si>
    <t>발동기, 발전기, 양수기, 윈치 등 경기계 조종원</t>
  </si>
  <si>
    <t>기계설비공</t>
  </si>
  <si>
    <t>일반기계설비 및 기계의 조립설치, 조정, 검사 및 유지보수를 하는 사람</t>
  </si>
  <si>
    <t>준설선선장</t>
  </si>
  <si>
    <t>준설기를 장치한 선박의 선장</t>
  </si>
  <si>
    <t>*1052</t>
  </si>
  <si>
    <t>준설선기관사</t>
  </si>
  <si>
    <t>준설기를 장치한 선박의 기관사 (준설선기관장, 준설선전기사 포함)</t>
  </si>
  <si>
    <t>*1053</t>
  </si>
  <si>
    <t>준설선운전사</t>
  </si>
  <si>
    <t>준설기를 장치한 준설기계 운전사</t>
  </si>
  <si>
    <t>*1054</t>
  </si>
  <si>
    <t>선원</t>
  </si>
  <si>
    <t>선박의 운항을 위한 각 부서의 선원</t>
  </si>
  <si>
    <t>*1055</t>
  </si>
  <si>
    <t>플랜트배관공</t>
  </si>
  <si>
    <t>유해가스 이송관, 플랜트(철강, 석유, 제지, 화학, 원자력 및 발전 등의 에너지시설)배관 또는 설계압력 5kg/㎠이상의 배관을 시공 및 보수하는 사람(원자력배관공 포함)</t>
  </si>
  <si>
    <t>플랜트제관공</t>
  </si>
  <si>
    <t>플랜트(철강, 석유, 제지, 화학, 원자력 및 발전 등의 에너지시설) 시설에서 다른 건설공사보다 엄격한 규격 및 품질보증 요구조건에 따라 강제구조물과 압력용기의 가공, 제작시공 및 보수를 하는 사람(원자력 포함)</t>
  </si>
  <si>
    <t>플랜트용접공</t>
  </si>
  <si>
    <t>유해가스 이송관 및 유해가스 용기를 용접하거나, 플랜트 기기 및 플랜트 배관을 용접하거나, 철재․강관(합금강제외)을 TIG, MIG 등 용접하거나, 각각의 설계압력이 5kg/㎠이상인 기기 또는 배관의 용접을 하는 사람 (난이도 중․고급수준)</t>
  </si>
  <si>
    <t>플랜트특수용접공</t>
  </si>
  <si>
    <t>각각의 사용압력이 100kg/㎠이상인 배관 또는 압력용기를 용접하거나, 합금강을 용접 하거나, 합금강을 TIG, MIG 등 용접을 하는 사람 (난이도 특급수준)</t>
  </si>
  <si>
    <t>*1059</t>
  </si>
  <si>
    <t>플랜트기계설치공</t>
  </si>
  <si>
    <t>정밀을 요하는 플랜트 기계설비의 조립, 설치, 조정, 검사 및 보수를 하는 사람</t>
  </si>
  <si>
    <t>플랜트특별인부</t>
  </si>
  <si>
    <t>플랜트(철강, 석유, 제지, 화학, 원자력 및 발전 등의 에너지시설) 시설에서 다른 건설공사보다 엄격한 규격 및 품질보증 요구조건에 따라 전문작업을 보조해주는 사람(원자력 포함)</t>
  </si>
  <si>
    <t>플랜트케이블전공</t>
  </si>
  <si>
    <t>플랜트(철강, 석유, 제지, 화학, 원자력 및 발전 등의 에너지시설) 시설에서 다른 건설공사보다 엄격한 규격 및 품질보증 요구조건에 따라 케이블시공 및 보수작업을 하는 사람(원자력 포함)</t>
  </si>
  <si>
    <t>플랜트계장공</t>
  </si>
  <si>
    <t>플랜트(철강, 석유, 제지, 화학, 원자력 및 발전 등의 에너지시설) 시설에서 다른 건설공사보다 엄격한 규격 및 품질보증 요구조건에 따라 계장작업을 하는 사람(원자력 포함)</t>
  </si>
  <si>
    <t>*1063</t>
  </si>
  <si>
    <t>플랜트덕트공</t>
  </si>
  <si>
    <t>플랜트(철강, 석유, 제지, 화학, 원자력 및 발전 등의 에너지시설) 시설에서 다른 건설공사보다 엄격한 규격 및 품질보증 요구조건에 따라 덕트의 제작·설치작업을 하는 사람(원자력 포함)</t>
  </si>
  <si>
    <t>*1064</t>
  </si>
  <si>
    <t>플랜트보온공</t>
  </si>
  <si>
    <t>플랜트(철강, 석유, 제지, 화학, 원자력 및 발전 등의 에너지시설) 시설에서 다른 건설공사보다 엄격한 규격 및 품질보증 요구조건에 따라 기기 및 배관류 등의 보온시공을 하는 사람(원자력 포함)</t>
  </si>
  <si>
    <t>*1065</t>
  </si>
  <si>
    <t>제철축로공</t>
  </si>
  <si>
    <t>제철용 각종로(1,000˚C∼1,400˚C) 내화물시공(R오차 ±1mm이내) 및 보수를 하는 사람</t>
  </si>
  <si>
    <t>*1066</t>
  </si>
  <si>
    <t>비파괴시험공</t>
  </si>
  <si>
    <t>일반 또는 플랜트(철강, 석유, 제지, 화학, 원자력 및 발전 등의 에너지시설) 등 시설물의 기기 및 배관 등의 용접부위 또는 구조물 주요부위의 비파괴검사를 실시하는 사람(검사자)</t>
  </si>
  <si>
    <t>특급품질관리원</t>
  </si>
  <si>
    <t>건설기술진흥법 시행규칙 별표5에 해당하는 특급품질관리자격을 가진 자로서 건설현장에 배치되어 각종 건설자재의 품질시험, 검사, 분석, 검토, 확인 등을 실시하는 시험인력</t>
  </si>
  <si>
    <t>고급품질관리원</t>
  </si>
  <si>
    <t>건설기술진흥법 시행규칙 별표5에 해당하는 고급품질관리자격을 가진 자로서 건설현장에 배치되어 각종 건설자재의 품질시험, 검사, 분석, 검토, 확인 등을 실시하는 시험인력</t>
  </si>
  <si>
    <t>*1069</t>
  </si>
  <si>
    <t>중급품질관리원</t>
  </si>
  <si>
    <t>건설기술진흥법 시행규칙 별표5에 해당하는 중급품질관리자격을 가진 자로서 건설현장에 배치되어 각종 건설자재의 품질시험, 검사, 분석, 검토, 확인 등을 실시하는 시험인력</t>
  </si>
  <si>
    <t>초급품질관리원</t>
  </si>
  <si>
    <t>건설기술진흥법 시행규칙 별표5에 해당하는 초급품질관리자격을 가진 자로서 건설현장에 배치되어 각종 건설자재의 품질시험, 검사, 분석, 검토, 확인 등을 실시하는 시험인력</t>
  </si>
  <si>
    <t>*1071</t>
  </si>
  <si>
    <t>지적기사</t>
  </si>
  <si>
    <t>지적산업기사가 하는 업무와 지적측량의 종합적 계획수립에 종사하는 사람</t>
  </si>
  <si>
    <t>지적산업기사</t>
  </si>
  <si>
    <t>지적기능사가 하는 업무와 지적측량에 종사하는 사람</t>
  </si>
  <si>
    <t>지적기능사</t>
  </si>
  <si>
    <t>지적측량의 보조 또는 도면의 정리와 등사, 면적측정 및 도면작성에 종사하는 사람</t>
  </si>
  <si>
    <t>내선전공</t>
  </si>
  <si>
    <t>옥내전선관, 배선 및 등기구류 설비의 시공 및 보수에 종사하는 사람</t>
  </si>
  <si>
    <t>특고압케이블전공</t>
  </si>
  <si>
    <t>특별고압케이블 설비의 시공 및 보수에 종사하는 사람(7,000V 초과)</t>
  </si>
  <si>
    <t>고압케이블전공</t>
  </si>
  <si>
    <t>고압케이블 설비의 시공 및 보수에 종사하는 사람 (교류 600V초과, 직류 750V초과 7,000V 이하)</t>
  </si>
  <si>
    <t>저압케이블전공</t>
  </si>
  <si>
    <t>저압케이블 및 제어용 케이블 설비의 시공 및 보수에 종사하는 사람(교류 600V이하, 직류 750V이하)</t>
  </si>
  <si>
    <t>송전전공</t>
  </si>
  <si>
    <t>발전소와 변전소 사이의 송전선의 철탑 및 송전설비의 시공 및 보수에 종사하는 사람</t>
  </si>
  <si>
    <t>송전활선전공</t>
  </si>
  <si>
    <t>소정의 활선작업교육을 이수한 숙련 송전전공으로서 전기가 흐르는 상태에서 필수 활선장비를 사용하여 송전설비에 종사하는 사람</t>
  </si>
  <si>
    <t>배전전공</t>
  </si>
  <si>
    <t>22.9kv이하의 배전설비의 시공 및 보수에 종사하는 사람으로서 전주를 세우고 완금, 애자 등의 부품과 기계류(변압기, 개폐기 등)를 설치하고 무거운 전선을 가설하는 등의 작업을 하는 사람</t>
  </si>
  <si>
    <t>배전활선전공</t>
  </si>
  <si>
    <t>소정의 활선작업교육을 이수한 숙련배전전공으로서 전기가 흐르는 상태에서 필수 활선장비를 사용하여 배전설비에 종사하는 사람</t>
  </si>
  <si>
    <t>플랜트전공</t>
  </si>
  <si>
    <t>발전소 중공업설비․플랜트설비의 시공 및 보수에 종사하는 사람</t>
  </si>
  <si>
    <t>계장공</t>
  </si>
  <si>
    <t>기계, 급배수, 전기, 가스, 위생, 냉난방 및 기타공사에 있어서 계기(공업제어장치, 공업계측 및 컴퓨터, 자동제어장치 등)를 전문으로 설치, 부착 및 점검하는 사람</t>
  </si>
  <si>
    <t>철도신호공</t>
  </si>
  <si>
    <t>철도신호기를 설치 등 신호보안 설비공사 및 보수에 종사하는 사람</t>
  </si>
  <si>
    <t>통신내선공</t>
  </si>
  <si>
    <t>구내에 통신용 합성수지관 및 배선을 시공 또는 유지보수 등의 업무에 종사하는 사람</t>
  </si>
  <si>
    <t>통신설비공</t>
  </si>
  <si>
    <t>무선기기, 반송기기, 영상·음향·정보·제어설비 등의 시공 및 유지보수 업무에 종사하는 사람</t>
  </si>
  <si>
    <t>통신외선공</t>
  </si>
  <si>
    <t>전주, PE내관(전선관)포설, 조가선, 나선로 등의 시공 및 보수 업무에 종사하는 사람</t>
  </si>
  <si>
    <t>통신케이블공</t>
  </si>
  <si>
    <t>각종 동선케이블의 가설, 포설, 접속, 연공, 시험 및 유지보수 등의 업무에 종사하는 사람</t>
  </si>
  <si>
    <t>무선안테나공</t>
  </si>
  <si>
    <t>철탑, 항공, 항만, 선박통신, 철도신호의 각종 안테나설비 설치 및 도색 등 유지보수에 업무에 종사하는 사람</t>
  </si>
  <si>
    <t>석면해체공</t>
  </si>
  <si>
    <t>건축물, 시설물, 설비 등에서 석면이 함유된 자재를 해체 또는 철거하는 작업에 종사하는 사람</t>
  </si>
  <si>
    <t>*1091</t>
  </si>
  <si>
    <t>광케이블설치사</t>
  </si>
  <si>
    <t>광케이블 및 전송장치(단말장치, 중계기 포함)의 설치, 각종시험, 교정 및 유지보수 등의 업무에 종사하는 사람</t>
  </si>
  <si>
    <t>H/W시험사</t>
  </si>
  <si>
    <t>전자교환기, 기지국, 컴퓨터시스템의 기계설비(하드웨어 포함)의 설치, 시험, 분석, 운영 시공지도, 유지보수 등의 업무에 종사하는 사람</t>
  </si>
  <si>
    <t>S/W시험사</t>
  </si>
  <si>
    <t>전자교환기, 기지국, 컴퓨터시스템(CPU 등 포함)의 소프트웨어 및 프로그램 설계, 작성, 입력, 시험, 분석, 설치, 유지보수 등의 업무에 종사하는 사람</t>
  </si>
  <si>
    <t>도편수</t>
  </si>
  <si>
    <t>전통한식 건조물의 신축 또는 보수 시 설계도를 해독하고 한식목공, 한식석공 등을 총괄, 지휘하며 여러 전문 직종의 우두머리가 되는 사람(도석수 포함)</t>
  </si>
  <si>
    <t>*3001</t>
  </si>
  <si>
    <t>드잡이공</t>
  </si>
  <si>
    <t>내려앉거나 기울어진 목조건조물, 석조건조물을 바로잡는 일을 하는 사람</t>
  </si>
  <si>
    <t>*3002</t>
  </si>
  <si>
    <t>한식목공</t>
  </si>
  <si>
    <t>도편수의 지휘아래 전통한식 기법으로 목재마름질 등 목조건조물의 나무를 치목하여 깎고 다듬어서 기물이나 건물을 짜세우는 일을 전문으로 하는 사람</t>
  </si>
  <si>
    <t>한식목공조공</t>
  </si>
  <si>
    <t>전통한식 건조물의 치목, 조립을 하는 사람으로 한식목공을 보조하는 사람</t>
  </si>
  <si>
    <t>*3004</t>
  </si>
  <si>
    <t>한식석공</t>
  </si>
  <si>
    <t>도편수(도석수)의 지휘아래 전통한식 기법으로 흑두기 등 석재를 마름질하여 기단, 성곽, 석축 등 석조물 조립·해체를 전문으로 하는 사람</t>
  </si>
  <si>
    <t>한식미장공</t>
  </si>
  <si>
    <t>미장 바름재(진흙, 회삼물, 강회 등)를 사용하여 한식벽체·앙벽·온돌·외역기 등을 전통기법대로 시공하는 사람</t>
  </si>
  <si>
    <t>한식와공</t>
  </si>
  <si>
    <t>전통한식 건조물의 지붕을 옛 기법대로 기와를 잇거나 보수하는 사람으로 연와공사를 총괄 지휘하는 사람</t>
  </si>
  <si>
    <t>한식와공조공</t>
  </si>
  <si>
    <t>한식와공의 지도를 받아 전통한식 건조물의 기와를 잇는 사람으로 한식와공을 보조하는 사람</t>
  </si>
  <si>
    <t>*3008</t>
  </si>
  <si>
    <t>목조각공</t>
  </si>
  <si>
    <t>목조불상, 한식건축물의 장식물인 포부재, 화반, 대공 등의 조각을 담당하여 새김질을 하는 사람</t>
  </si>
  <si>
    <t>*3009</t>
  </si>
  <si>
    <t>석조각공</t>
  </si>
  <si>
    <t>석조불상, 기단우석, 전통석탑 등 석조건조물의 조각을 하는 사람</t>
  </si>
  <si>
    <t>**3010</t>
  </si>
  <si>
    <t>-</t>
  </si>
  <si>
    <t>특수화공</t>
  </si>
  <si>
    <t>고유단청을 현장에서 시공하는 사람으로서 안료배합 및 초를 낼 수 있고 벽화를 시공할 수 있는 기능을 가진 사람</t>
  </si>
  <si>
    <t>**3011</t>
  </si>
  <si>
    <t>화공</t>
  </si>
  <si>
    <t>고유단청을 현장에서 시공하는 사람으로서 타분, 채색 및 색긋기, 먹긋기, 가칠 등을 전문으로 하는 사람</t>
  </si>
  <si>
    <t>*3012</t>
  </si>
  <si>
    <t>원자력플랜트전공</t>
  </si>
  <si>
    <t>원자력발전소 건설·보수 시 원전의 안정성 및 신뢰성 확보를 위하여 다른 건설공사에 비해 엄격한 원자력관련 제규정, 규격 및 품질보증 요구조건에 따라 발·변전설비의 시공 및 보수작업을 하는 사람</t>
  </si>
  <si>
    <t>원자력용접공</t>
  </si>
  <si>
    <t>원자력발전소 건설·보수 시 원전의 안정성 및 신뢰성 확보를 위하여 다른 건설공사에 비해 엄격한 원자력관련 제규정, 규격 및 품질보증 요구조건에 따라 1차계통의 용접작업을 하는 사람</t>
  </si>
  <si>
    <t>원자력기계설치공</t>
  </si>
  <si>
    <t>원자력발전소 건설·보수 시 원전의 안정성 및 신뢰성 확보를 위하여 다른 건설공사에 비해 엄격한 원자력 관련 제규정, 규격 및 품질보증 요구조건에 따라 1차계통의 기계조립, 설치 및 정비를 전문으로 하는 사람</t>
  </si>
  <si>
    <t>원자력품질관리사</t>
  </si>
  <si>
    <t>원자력 품질관리규정(10 CFR 50 APP.B)의 요건에 따라 소정의 교육을 이수 후 관리사자격을 취득하고 원자력관련 제규정 및 규격에 관한 지식을 보유하고 동 규정에 따라 품질보증 업무를 하는 사람</t>
  </si>
  <si>
    <t>통신관련기사</t>
  </si>
  <si>
    <t>정보통신공사업법상의 통신기술 자격자(기사)로서 전기통신 설비의 시험·측정·조정·유지보수 등에서 종사하는 사람(광단말장치 및 광중계장치 제외)</t>
  </si>
  <si>
    <t>통신관련산업기사</t>
  </si>
  <si>
    <t>정보통신공사업법상의 통신기술 자격자(산업기사)로서 전기통신 설비의 시험·측정·조정·유지보수 등에서 종사하는 사람(광단말장치 및 광중계장치 제외)</t>
  </si>
  <si>
    <t>통신관련기능사</t>
  </si>
  <si>
    <t>정보통신공사업법상의 통신기술 자격자(기능사)로서 전기통신 설비의 유지보수 및 엔지니어링 업무 보조자로 종사하는 사람</t>
  </si>
  <si>
    <t>전기공사기사</t>
  </si>
  <si>
    <t>전기공사업법상의 전기기술 자격자(기사)로 전기설비의 설치 및 유지보수에 종사하는 사람</t>
  </si>
  <si>
    <t>전기공사산업기사</t>
  </si>
  <si>
    <t>전기공사업법상의 전기기술 자격자(산업기사)로 전기설비의 설치 및 유지보수에 종사하는 사람</t>
  </si>
  <si>
    <t>변전전공</t>
  </si>
  <si>
    <t>변전소 설비의 시공 및 보수에 종사하는 사람</t>
  </si>
  <si>
    <t>코킹공</t>
  </si>
  <si>
    <t>창틀, 욕조 등의 방수나 고정을 위하여 코킹작업을 하는 사람</t>
  </si>
  <si>
    <t>순번</t>
    <phoneticPr fontId="3" type="noConversion"/>
  </si>
  <si>
    <t>자재명</t>
    <phoneticPr fontId="3" type="noConversion"/>
  </si>
  <si>
    <t xml:space="preserve"> 물가자료</t>
    <phoneticPr fontId="3" type="noConversion"/>
  </si>
  <si>
    <t>물가정보</t>
    <phoneticPr fontId="3" type="noConversion"/>
  </si>
  <si>
    <t>유통물가</t>
    <phoneticPr fontId="3" type="noConversion"/>
  </si>
  <si>
    <t>견적서B</t>
    <phoneticPr fontId="3" type="noConversion"/>
  </si>
  <si>
    <t>견적서C</t>
    <phoneticPr fontId="3" type="noConversion"/>
  </si>
  <si>
    <t>적용단가</t>
    <phoneticPr fontId="3" type="noConversion"/>
  </si>
  <si>
    <t>page</t>
    <phoneticPr fontId="3" type="noConversion"/>
  </si>
  <si>
    <t>ℓ</t>
  </si>
  <si>
    <t>Ⅱ. 원가계산 개요</t>
    <phoneticPr fontId="11" type="noConversion"/>
  </si>
  <si>
    <t>Ⅲ. 원가요소별 산정기준</t>
    <phoneticPr fontId="11" type="noConversion"/>
  </si>
  <si>
    <t>Ⅰ. 조사의 결과</t>
    <phoneticPr fontId="3" type="noConversion"/>
  </si>
  <si>
    <t xml:space="preserve"> -  다   음  -</t>
    <phoneticPr fontId="3" type="noConversion"/>
  </si>
  <si>
    <t>단위 : 원</t>
    <phoneticPr fontId="3" type="noConversion"/>
  </si>
  <si>
    <t>식</t>
    <phoneticPr fontId="3" type="noConversion"/>
  </si>
  <si>
    <t>주1) 부가가치세 포함 금액임.</t>
    <phoneticPr fontId="3" type="noConversion"/>
  </si>
  <si>
    <t xml:space="preserve">   2) 세부산출내용은 이하의 산출내역을 참조바랍니다.</t>
    <phoneticPr fontId="3" type="noConversion"/>
  </si>
  <si>
    <t>1. 조사의 목적</t>
    <phoneticPr fontId="11" type="noConversion"/>
  </si>
  <si>
    <t>2. 조사의 대상</t>
    <phoneticPr fontId="11" type="noConversion"/>
  </si>
  <si>
    <t xml:space="preserve"> 다. 인도  조건 : 현장 설치도</t>
    <phoneticPr fontId="11" type="noConversion"/>
  </si>
  <si>
    <t>3. 조사의 근거</t>
    <phoneticPr fontId="11" type="noConversion"/>
  </si>
  <si>
    <t xml:space="preserve"> - 국가를당사자로하는계약에관한법률 시행령제9조</t>
    <phoneticPr fontId="11" type="noConversion"/>
  </si>
  <si>
    <t xml:space="preserve">   (이하 "국가계약법시행령"이라 함)</t>
    <phoneticPr fontId="11" type="noConversion"/>
  </si>
  <si>
    <t xml:space="preserve"> - 국가를당사자로하는계약에관한법 시행규칙제6조 내지 제11조</t>
    <phoneticPr fontId="11" type="noConversion"/>
  </si>
  <si>
    <t xml:space="preserve">   (이하 "국가계약법시행규칙"이라 함)</t>
    <phoneticPr fontId="11" type="noConversion"/>
  </si>
  <si>
    <t xml:space="preserve"> - 원가계산에의한예정가격작성기준(계약예규 제319호[2016.12.30])</t>
    <phoneticPr fontId="11" type="noConversion"/>
  </si>
  <si>
    <t xml:space="preserve">   (이하 "원가계산기준"이라 함)</t>
    <phoneticPr fontId="11" type="noConversion"/>
  </si>
  <si>
    <t xml:space="preserve"> - 관계기초자료 및 증거자료</t>
    <phoneticPr fontId="11" type="noConversion"/>
  </si>
  <si>
    <t>4. 참 고 사 항</t>
    <phoneticPr fontId="11" type="noConversion"/>
  </si>
  <si>
    <t xml:space="preserve"> 본 조사는 상기여건을 토대로 조사된 것이므로 그 결과는 이하 산출내역서와 같습니다.</t>
    <phoneticPr fontId="11" type="noConversion"/>
  </si>
  <si>
    <t>단 다음 사항의 변동요인이 있을 경우에는 산정결과에 대한 재고가 있어야 할 것입니다.</t>
    <phoneticPr fontId="11" type="noConversion"/>
  </si>
  <si>
    <t>-  다    음  -</t>
    <phoneticPr fontId="11" type="noConversion"/>
  </si>
  <si>
    <t xml:space="preserve"> - 구매규격 및 제작사양의 변동</t>
    <phoneticPr fontId="11" type="noConversion"/>
  </si>
  <si>
    <t xml:space="preserve"> - 제조업체의 제작설비 및 조업도의 변동</t>
    <phoneticPr fontId="11" type="noConversion"/>
  </si>
  <si>
    <t xml:space="preserve"> - 구매기간 및 조사기준일의 변동</t>
    <phoneticPr fontId="11" type="noConversion"/>
  </si>
  <si>
    <t xml:space="preserve"> - 자재의 단가 및 공공요율의 변동</t>
    <phoneticPr fontId="11" type="noConversion"/>
  </si>
  <si>
    <t xml:space="preserve"> - 기타 원가에 영향을 미치는 제반요인의 발생시 등</t>
    <phoneticPr fontId="11" type="noConversion"/>
  </si>
  <si>
    <t>5. 산 출 내 용</t>
    <phoneticPr fontId="11" type="noConversion"/>
  </si>
  <si>
    <t xml:space="preserve"> - 이하 다음장의 원가계산서 및 산출내역서를 참고바랍니다.</t>
    <phoneticPr fontId="11" type="noConversion"/>
  </si>
  <si>
    <t>보조적으로 소요되는 소모성재료의 부담액을 계상하였습니다.</t>
    <phoneticPr fontId="11" type="noConversion"/>
  </si>
  <si>
    <t xml:space="preserve"> 가. 직접재료비</t>
    <phoneticPr fontId="11" type="noConversion"/>
  </si>
  <si>
    <t xml:space="preserve">     직접재료비는 재료소요량에 단가를 적용하여 다음과 같이 산출하였습니다.</t>
    <phoneticPr fontId="11" type="noConversion"/>
  </si>
  <si>
    <t xml:space="preserve">  1) 재료의 소요량</t>
    <phoneticPr fontId="11" type="noConversion"/>
  </si>
  <si>
    <t xml:space="preserve">  2) 재료의 단가</t>
    <phoneticPr fontId="11" type="noConversion"/>
  </si>
  <si>
    <t xml:space="preserve"> 가. 직접노무비</t>
    <phoneticPr fontId="11" type="noConversion"/>
  </si>
  <si>
    <t xml:space="preserve">  1) 노무공수</t>
    <phoneticPr fontId="11" type="noConversion"/>
  </si>
  <si>
    <t xml:space="preserve">  2) 임   율</t>
    <phoneticPr fontId="11" type="noConversion"/>
  </si>
  <si>
    <t xml:space="preserve"> 나. 간접노무비</t>
    <phoneticPr fontId="11" type="noConversion"/>
  </si>
  <si>
    <t xml:space="preserve">     재료의 소요량은 사양과 도면에 의해 표준산출한 재료 원단위별 제작소요량을 기준으로</t>
    <phoneticPr fontId="11" type="noConversion"/>
  </si>
  <si>
    <t>kg</t>
    <phoneticPr fontId="3" type="noConversion"/>
  </si>
  <si>
    <t>단가 조사표</t>
    <phoneticPr fontId="3" type="noConversion"/>
  </si>
  <si>
    <t>㎥</t>
  </si>
  <si>
    <t>산업안전보건관리비</t>
    <phoneticPr fontId="3" type="noConversion"/>
  </si>
  <si>
    <t>환경보전비</t>
    <phoneticPr fontId="3" type="noConversion"/>
  </si>
  <si>
    <t>관급미포함</t>
    <phoneticPr fontId="2" type="noConversion"/>
  </si>
  <si>
    <t>견적서A</t>
    <phoneticPr fontId="3" type="noConversion"/>
  </si>
  <si>
    <t>작업설·부산물등(△)</t>
    <phoneticPr fontId="3" type="noConversion"/>
  </si>
  <si>
    <t>산출하였습니다.</t>
    <phoneticPr fontId="11" type="noConversion"/>
  </si>
  <si>
    <t xml:space="preserve">  본건 원가계산은 제작납품 및 현장설치 조건에 따른 원가계산으로서 다음과 같이 구분하여</t>
    <phoneticPr fontId="11" type="noConversion"/>
  </si>
  <si>
    <t xml:space="preserve">  제작원가계산은 다음 기준에 따라 산출하였습니다.</t>
    <phoneticPr fontId="2" type="noConversion"/>
  </si>
  <si>
    <t xml:space="preserve"> 1. 재 료 비</t>
    <phoneticPr fontId="11" type="noConversion"/>
  </si>
  <si>
    <t xml:space="preserve"> 2. 노 무 비</t>
    <phoneticPr fontId="11" type="noConversion"/>
  </si>
  <si>
    <t xml:space="preserve"> 노무비는 직접노무비와 간접노무비로 구분하고, 직접노무비는 제조현장에서 당해 제품의</t>
    <phoneticPr fontId="11" type="noConversion"/>
  </si>
  <si>
    <t>생산을 위하여 직접작업에 종사하는 작업자의 노임을 계상하였으며, 간접노무비는 제품</t>
    <phoneticPr fontId="11" type="noConversion"/>
  </si>
  <si>
    <t>생산의 직접작업에 종사하지 않으나 작업현장에서 보조작업에 종사하는 노무자 및 관리</t>
    <phoneticPr fontId="11" type="noConversion"/>
  </si>
  <si>
    <t>감독자의 임금 및 급료의 부담액을 계상하였습니다.</t>
    <phoneticPr fontId="11" type="noConversion"/>
  </si>
  <si>
    <t xml:space="preserve">     직접노무비는 공정별 노무공수에 당해 임율을 적용하여 다음과 같이 산출하였습니다.</t>
    <phoneticPr fontId="11" type="noConversion"/>
  </si>
  <si>
    <t xml:space="preserve">     재료의 단가는 조사일 현재의 물가지 및 견적을 조사, 검토하여 적용하였습니다.</t>
    <phoneticPr fontId="11" type="noConversion"/>
  </si>
  <si>
    <t xml:space="preserve">    산출하였습니다.</t>
    <phoneticPr fontId="11" type="noConversion"/>
  </si>
  <si>
    <t xml:space="preserve"> 3. 경     비</t>
    <phoneticPr fontId="11" type="noConversion"/>
  </si>
  <si>
    <t xml:space="preserve"> 4. 일 반 관 리 비</t>
    <phoneticPr fontId="11" type="noConversion"/>
  </si>
  <si>
    <t xml:space="preserve"> 5. 이     윤</t>
    <phoneticPr fontId="11" type="noConversion"/>
  </si>
  <si>
    <t>2017년도 제조노임단가표</t>
    <phoneticPr fontId="3" type="noConversion"/>
  </si>
  <si>
    <t>일련
번호</t>
    <phoneticPr fontId="3" type="noConversion"/>
  </si>
  <si>
    <t>직종명</t>
  </si>
  <si>
    <t>2016.6월</t>
    <phoneticPr fontId="3" type="noConversion"/>
  </si>
  <si>
    <t>2015.6월</t>
  </si>
  <si>
    <t>적용노임</t>
    <phoneticPr fontId="3" type="noConversion"/>
  </si>
  <si>
    <t>직 종 해 설</t>
  </si>
  <si>
    <t>조사노임</t>
  </si>
  <si>
    <t>기계설계사</t>
  </si>
  <si>
    <t>기계의  구조를  설계하는  사람</t>
  </si>
  <si>
    <t>회로설계사</t>
  </si>
  <si>
    <t>성능과  기능을  갖는  기계의  회로를  설계하는  사람</t>
  </si>
  <si>
    <t>설계도면을  그리거나  캐드  작업을  하는  사람</t>
  </si>
  <si>
    <t>현도사</t>
  </si>
  <si>
    <t>기계  또는  가구의  모양을  그리거나  오토캐드를  이용해  제품제조를 위해  제품설계에  맞게  표시하는  사람</t>
  </si>
  <si>
    <t>강판원</t>
  </si>
  <si>
    <t>금속제품을  제조하기  위해  설계도면에  의해  금속제품을  만드는  사람</t>
  </si>
  <si>
    <t>드릴링기조작원</t>
  </si>
  <si>
    <t>드릴링기를  조작하여  제품을  가공하는  사람</t>
  </si>
  <si>
    <t>공작기계조작원</t>
  </si>
  <si>
    <t>로구로,  샤링,  셰이퍼,  스롯타  등  공작기계를  조작하여  제품을  가공 하는  사람</t>
  </si>
  <si>
    <t>마킹원</t>
  </si>
  <si>
    <t>제작도면에  따라  가공  부위에  선  또는  점을  표시하거나  금을  그어 금속제품을  규격  맞게  생산할  수  있도록  가공위치에  표시하는  사람</t>
  </si>
  <si>
    <t>밀링기조작원</t>
  </si>
  <si>
    <t>밀링기를  조작하여  제품을  가공하는  사람</t>
  </si>
  <si>
    <t>보링기조작원</t>
  </si>
  <si>
    <t>보링기를  이용하여  피스톤  등을  보링  또는  가공하는  사람</t>
  </si>
  <si>
    <t>볼반기조작원</t>
  </si>
  <si>
    <t>볼반기를  이용하여  제품의  구멍을  가공하는  사람</t>
  </si>
  <si>
    <t>절곡원</t>
  </si>
  <si>
    <t>수동  절곡기를  이용하여  가공품  또는  제품을  절곡하는  사람</t>
  </si>
  <si>
    <t>귀금속세공원</t>
  </si>
  <si>
    <t>금,  은,  동을  등  귀금속을  이용하여  제품을  제조하는  사람</t>
  </si>
  <si>
    <t>주물원</t>
  </si>
  <si>
    <t>제품  주형  속에  용해한  철  또는  비철금속  등을  부어  주물품을 제작하는  사람</t>
  </si>
  <si>
    <t>단조원</t>
  </si>
  <si>
    <t>단조기를  조작하거나  수동으로  함마질  하여  철  또는  비철금속 제품을  단조하는  사람</t>
  </si>
  <si>
    <t>금형원</t>
  </si>
  <si>
    <t>금형을  제작  보수  및  정비하는  사람</t>
  </si>
  <si>
    <t>목형원</t>
  </si>
  <si>
    <t>주형(주물품)을  만들기  위하여  목재로  형틀을  만들어  재단하거나 이를  도와주는  사람으로  토형제작자도  포함</t>
  </si>
  <si>
    <t>조형원</t>
  </si>
  <si>
    <t>대량주물을  붓기  위해  주형  목형틀을  넣고  수동으로  점토를 이용해  형태를  만드는  사람</t>
  </si>
  <si>
    <t>압연원</t>
  </si>
  <si>
    <t>압연기를  조작하여  압연  가공하는  사람
(쇠를  강하게  하기  위하여  단조하고  있으나  피가공물이  봉재,  선재, 판재 등의 용도에  따라 단조, 압연,  인발, 압출  등으로 구분 가공한다.)</t>
  </si>
  <si>
    <t>압출기조작원</t>
  </si>
  <si>
    <t>제품  성형  시  성형통에  넣고  시멘트  자갈을  붓고  유압기로  조작
하여  생산하거나  알루미늄  재료나  플라스틱  재료를  압출기에  넣고 제품을  제작하는  사람</t>
  </si>
  <si>
    <t>열처리원</t>
  </si>
  <si>
    <t>용도에  따라  쇠를  열에  의하여  경하게  하거나  연하게  하는  사람. 
또는  금속열처리  장치를  조작하는  사람
(고주파처리,  유열  처리,  냉각수열처리,  자열  온도열처리  등이  있다.)</t>
  </si>
  <si>
    <t>용해원</t>
  </si>
  <si>
    <t>공작기계용  부품  등  금속부품을  만들기  위하여  알루미늄과  같은 금속을  금속용해로  등을  이용하여  용해하는  사람</t>
  </si>
  <si>
    <t>인발기조작원</t>
  </si>
  <si>
    <t>인발기를  조작하여  인발  가공하는  사람</t>
  </si>
  <si>
    <t>태핑기조작원</t>
  </si>
  <si>
    <t>자동  및  수동  태핑기를  이용하여  유리병과  같은  제품에  TAP(나사 모양을  찍어내는  작업)을  하는  사람</t>
  </si>
  <si>
    <t>판금원</t>
  </si>
  <si>
    <t>강판  또는  철판  등으로  제조된  제품의  부분  보수를  하는  사람</t>
  </si>
  <si>
    <t>합금원</t>
  </si>
  <si>
    <t>각종  철  또는  비철금속과  화공약품을  이용하여  용도에  따라  혼합 합금하는  사람</t>
  </si>
  <si>
    <t>제정기조작원</t>
  </si>
  <si>
    <t>철선을  제정기로  자르는  일을  하는  사람</t>
  </si>
  <si>
    <t>다이케스트원</t>
  </si>
  <si>
    <t>정밀한  금형을  사용하여  자동이나  수동으로  재료를  넣고  가열하여 
압력을  가해  주조하여  모형을  만드는  사람(일반적으로  알류미늄, 아연  등  경금속을  사용한다.)</t>
  </si>
  <si>
    <t>철물재단원</t>
  </si>
  <si>
    <t>철물제품의  장척과  소요  재료를  재단하거나  절단기  프레스기를 이용하여  재단하는  사람</t>
  </si>
  <si>
    <t>쇠톱기조작원</t>
  </si>
  <si>
    <t>밴드쏘나  금속쇠톱을  조작하여  수동으로  제작하거나  실  쇠톱을 수동으로  회전시키며  절단하는  사람</t>
  </si>
  <si>
    <t>모형조각기원</t>
  </si>
  <si>
    <t>모형조각기로  도면상의  모형대로  가공하는  사람</t>
  </si>
  <si>
    <t>절단원</t>
  </si>
  <si>
    <t>설계도면에  의해  금속소재를  조작기,  샤링기  등에  올려놓고  절단
하거나  방전기의 등유에  전극과  공작물을  침유시켜  침전가공  하는  사람. 또는  후철판,  봉재  등을  가스와  산소를  이용하여  절단하거나 가위로  물체를  절단하는  사람</t>
  </si>
  <si>
    <t>프레스기조작원(자동절단원)</t>
  </si>
  <si>
    <t>알루미늄  압출품을  자동절단  기계를  이용하여  절단  또는  프레스기를 조작하여  절단절곡성형,  절단천공성형을  하는  사람</t>
  </si>
  <si>
    <t>유리절단및재단원</t>
  </si>
  <si>
    <t>유리를  적당한  크기로  절단  및  재단하는  사람</t>
  </si>
  <si>
    <t>벤딩머쉰조작원</t>
  </si>
  <si>
    <t>금속절곡기에  제품을  넣고  구부리는  일을  하는  사람</t>
  </si>
  <si>
    <t>금속교정원</t>
  </si>
  <si>
    <t>왜곡된  물체를  밸런스머쉰기  또는  수동으로  함마질  또는  열처리 하여  교정하는  사람</t>
  </si>
  <si>
    <t>선반원</t>
  </si>
  <si>
    <t>범용  및  CNC선반,  금속자동기계,  범용선반기  등을  조작하거나 수동선반기를  이용하여  절삭가공  등  제품을  가공하는  사람</t>
  </si>
  <si>
    <t>프레나기조작원</t>
  </si>
  <si>
    <t>프레나기와  같은  금속가공기계를  조작하여  제품을  가공하는  사람</t>
  </si>
  <si>
    <t>레이저광선원</t>
  </si>
  <si>
    <t>레이저광선(전자파)를  이용하여  안경테  등에  글씨를  새기거나 제품을  절단하는  등  물체를  가공하는  사람</t>
  </si>
  <si>
    <t>일반화학원</t>
  </si>
  <si>
    <t>반응기  등의  화학기계를  사용  화공약품의  첨가  배합  등을  하여 가공하는  사람</t>
  </si>
  <si>
    <t>요업원</t>
  </si>
  <si>
    <t>내화물작업  및  점토제품  생산기를  조작하거나  타일,  위생도기,  식기, 애자류  등의  도자기를  제조하는  사람</t>
  </si>
  <si>
    <t>합성수지피막원</t>
  </si>
  <si>
    <t>알루미늄샷시  등의  제품  겉  표면에  합성수지와  같은  화학물  피막을 입히거나  시공하는  사람</t>
  </si>
  <si>
    <t>권취원</t>
  </si>
  <si>
    <t>완성된  케이블을  조장별로  권취  또는  외관상의  검사를  하는  사람</t>
  </si>
  <si>
    <t>연선기조작원</t>
  </si>
  <si>
    <t>전선을  대연하고  연선기를  조작하여  동심  또는  상호반대  방향을 
연성하거나,  유니트  성형,  콰드  등을  연합하는  사람.  또는  케이블 제조  기술이  있는  사람</t>
  </si>
  <si>
    <t>신선기조작원</t>
  </si>
  <si>
    <t>신선기를  조작하여  용도에  따라  세선으로  신선하는  사람</t>
  </si>
  <si>
    <t>절연원</t>
  </si>
  <si>
    <t>전선  등  제품을  고무테이프절연지,  외권지,  방부성,  혼합물  등으로 절연하거나  그  기계를  조작하는  사람</t>
  </si>
  <si>
    <t>피복원</t>
  </si>
  <si>
    <t>금속  또는  절연체로  케이블의  외피  또는  외장을  하는  사람 (알루미늄강대,  철선  외장도  이에  분류한다.)</t>
  </si>
  <si>
    <t>고무제품생산원</t>
  </si>
  <si>
    <t>생고무,  합성고무등을  배합하여  고무제품을  제조하는  사람 (배합  및  화공약품  첨가  등은  일반화학원으로  분류한다.)</t>
  </si>
  <si>
    <t>리벳팅기조작원</t>
  </si>
  <si>
    <t>알루미늄  후라이팬과  냄비의  손잡이를  리벳팅기를  이용하여 작업하는  사람</t>
  </si>
  <si>
    <t>용접원</t>
  </si>
  <si>
    <t>가스.  산소,  CO2,  알곤,  전기용접을  하는  사람</t>
  </si>
  <si>
    <t>연삭기및연마기조작원</t>
  </si>
  <si>
    <t>산업용V/V,  자동차용  샷시  제품,  철  구조물,  주물이  완료된  제품 또는  생산품  생산  후  거칠어진  부분을  전동  또는  수동의  그라인더 공구  또는 랍핑기,  금속조작기계를  이용하여  연마  또는  가공하는  사람</t>
  </si>
  <si>
    <t>연마원(기타)</t>
  </si>
  <si>
    <t>페인트류  도장처리  전  또는  연마  전에  흠집을  제거하기  위해 
FDP를  도포하거나  건조석,  사지  등으로  손질하는  사람.  또는 페인트  흡부  또는  지석연마기를  이용하여  금속칼날,  원통,  렌즈 등을  연마하거나  연마용  화학제품  등을  이용하여  금속표면을 연마하는  사람</t>
  </si>
  <si>
    <t>세척원</t>
  </si>
  <si>
    <t>생산과정  중에  생산된  제품의  청(녹)과  오염부분을  화학물(각종 
세적재로)로  표백  또는  세척하는  사람 
(산제,  유제,  탈지,  아주까리  세제  등이  있음)</t>
  </si>
  <si>
    <t>목제품도장원</t>
  </si>
  <si>
    <t>목공  또는  가구  제조원이  만든  가구  및  목제품을  도장하는  사람</t>
  </si>
  <si>
    <t>도장원(취부)</t>
  </si>
  <si>
    <t>완제품의  내부  및  외부를  취부기구  또는  스프레이로  도장하는  사람</t>
  </si>
  <si>
    <t>응용도금기조작원</t>
  </si>
  <si>
    <t>화학  처리된  제품에  아연도금을  하거나  물체의  표면을  처리하여 
도금을  하는  사람  또는  원재료를  용해하여  가공물을  담가  도금 하는  사람</t>
  </si>
  <si>
    <t>전기도금원</t>
  </si>
  <si>
    <t>각종  물체(후라이팬,  냄비  등)의  표면처리를  위해  전기를  이용하여 
도금하는  사람</t>
  </si>
  <si>
    <t>플라스틱사출기
조작원</t>
  </si>
  <si>
    <t>자동차용  새시에  들어가는  플라스틱  제품  등을  사출기  또는 
성형기를  이용하여  생산하는  사람</t>
  </si>
  <si>
    <t>배합원</t>
  </si>
  <si>
    <t>혼합물질을  배합기에서  배합하거나  배합기를  조작하는  사람
(내화물  점토  배합도  포함됨)</t>
  </si>
  <si>
    <t>가구제조원</t>
  </si>
  <si>
    <t>가구를  제조하는  사람</t>
  </si>
  <si>
    <t>유리제품제조원</t>
  </si>
  <si>
    <t>유리제품(초,  병,  장식용  등)을  제조하는  사람</t>
  </si>
  <si>
    <t>제재원</t>
  </si>
  <si>
    <t>원목을  각재  또는  판재로  제조하는  사람</t>
  </si>
  <si>
    <t>펄프제조장치
조작원</t>
  </si>
  <si>
    <t>펄프를  분쇄,  증해,  고해  등  가공하는  사람</t>
  </si>
  <si>
    <t>합판제조원</t>
  </si>
  <si>
    <t>각종  합판류를  생산하는  사람</t>
  </si>
  <si>
    <t>제재기계운전원</t>
  </si>
  <si>
    <t>제재기계를  운전  또는  부분적인  고장을  보수하는  사람</t>
  </si>
  <si>
    <t>목재건조기계
조작원</t>
  </si>
  <si>
    <t>수건,  증기건,  전기건,  고주파방식  등에  의하여  목재를  건조시키는  등 
목재건조기계를  조작하는  사람</t>
  </si>
  <si>
    <t>제지원</t>
  </si>
  <si>
    <t>종이를  생산하는  사람</t>
  </si>
  <si>
    <t>조선목원</t>
  </si>
  <si>
    <t>내장목공,  선박에  취급되는  목재를  가공하는  사람</t>
  </si>
  <si>
    <t>골판지제조원</t>
  </si>
  <si>
    <t>판지라이닝을  조작하여  골판지  및  골판지상자를  제조하는  사람</t>
  </si>
  <si>
    <t>부품조립원</t>
  </si>
  <si>
    <t>금속기계부품,  산업용V/V,  자동차  헤드라이트용  부품,  제동장치, 
조향장치,  전자장비  등의  부품을  조립하는  사람.  중간  부품을  조 립하는  사람</t>
  </si>
  <si>
    <t>전기기계조립원</t>
  </si>
  <si>
    <t>전신주의  부품이나  형틀을  조립하는  등  교류기기  또는  직류기기를 조립하는  사람</t>
  </si>
  <si>
    <t>중기계조립원</t>
  </si>
  <si>
    <t>가적이  크고  실외에서  사용되는  중한  기계시설  또는  장비  등을 조립하는  사람</t>
  </si>
  <si>
    <t>경기계조립원</t>
  </si>
  <si>
    <t>실내장치가 가능한 비교적 경한 기계시설 또는 장비 등을 조립하는 사람</t>
  </si>
  <si>
    <t>전자제품조립원</t>
  </si>
  <si>
    <t>가전용  소형  모터,  자동차  에어컨  전자부품  등  전자제품을  조립
하는  사람</t>
  </si>
  <si>
    <t>통신기계조립원</t>
  </si>
  <si>
    <t>통신장비에  대한  기계를  조립하는  사람</t>
  </si>
  <si>
    <t>화학공학
제품시험원</t>
  </si>
  <si>
    <t>화학공학  분야의  제품을  시험하는  사람</t>
  </si>
  <si>
    <t>금속재료제품시험원</t>
  </si>
  <si>
    <t>금속  재료  및 제품들의  각 생산라인에서  인장강도 또는  제품상태 등을 측정하는  공학시험을  시행하는  사람</t>
  </si>
  <si>
    <t>전기,전자및
기계제품시험원</t>
  </si>
  <si>
    <t>전기.  전자  및  기계제품에  있어  제품을  시험하는  사람</t>
  </si>
  <si>
    <t>기타공학
제품시험원</t>
  </si>
  <si>
    <t>식품  또는  섬유  등의  기타  공학  분야에서  제품을  시험하는  사람</t>
  </si>
  <si>
    <t>화학공학품질관리원</t>
  </si>
  <si>
    <t>화학공학  분야에  있어  품질을  관리하는  사람</t>
  </si>
  <si>
    <t>금속재료품질관리원</t>
  </si>
  <si>
    <t>금속재료  및  제품들의  생산과정에서  품질의  규격과  일치하는지 
판단하거나  중간  및  완제품의  품질을  평가함으로써  품질을  관리 하는  사람</t>
  </si>
  <si>
    <t>전기,전자및기계품질관리원</t>
  </si>
  <si>
    <t>전기.  전자  및  기계제품에  있어  품질을  관리하는  사람</t>
  </si>
  <si>
    <t>기타공학품질관리원</t>
  </si>
  <si>
    <t>식품  또는  섬유  등의  기타  공학  분야에서  품질을  관리하는  사람</t>
  </si>
  <si>
    <t>화학공학품질관리사</t>
  </si>
  <si>
    <t>화학공학분야에서  품질의  향상을  목적으로  연구하고  지시하는 관리자</t>
  </si>
  <si>
    <t>금속재료품질관리사</t>
  </si>
  <si>
    <t>금속재료  및  제품들의  생산현장에서  품질관리원이  검사한  내역을 
검토하여  집계와  해결방안을  제시함으로써  품질의  향상을  목적으로 연구하고  지시하는  관리자</t>
  </si>
  <si>
    <t>전기,전자및기계품질관리사</t>
  </si>
  <si>
    <t>전기.  전자  및  기계제품에  있어  품질의  향상을  목적으로  연구하고 지시하는  관리자</t>
  </si>
  <si>
    <t>기타공학품질관리사</t>
  </si>
  <si>
    <t>식품  또는  섬유  등의  기타  공학  분야에서  품질의  향상을  목적으로 연구하고  지시하는  관리자</t>
  </si>
  <si>
    <t>기계정비원</t>
  </si>
  <si>
    <t>생산현장  또는  전문분야의  기계를  정비하고  유지보수  하는  사람</t>
  </si>
  <si>
    <t>전기정비원</t>
  </si>
  <si>
    <t>생산현장의  전기제어  및  공작기계의  모터  등과  같은  전기설비를  설치, 보수  및  정비하는  사람</t>
  </si>
  <si>
    <t>차량정비원</t>
  </si>
  <si>
    <t>차량  등의  정비사로서  자격증을  소지한  자  또는  자격소유자 밑에서  지시에  의하여  정비하는  사람</t>
  </si>
  <si>
    <t>제품검사 및 조정원</t>
    <phoneticPr fontId="3" type="noConversion"/>
  </si>
  <si>
    <t>생산현장에서  제품의  조립  및  수평  등의  밸런스를  조정하거나 
마무리  작업  또는  마감  처리하는  사람.  또는  완성제품의  최종 검사와  불량여부  검사를  하여  제품을  조정하는  사람</t>
  </si>
  <si>
    <t>기계기술자</t>
  </si>
  <si>
    <t>석유기기,  생산용  공작기기,  제철소설비  등의  전문분야  기계를  조작 및  보수  유지하는  사람</t>
  </si>
  <si>
    <t>전선원</t>
  </si>
  <si>
    <t>건축용  PH  파일,  콘크리트  전주에  사용되는  이형철근을  권선기에서 
스프링  형태로  제작하거나  변압기  및  기계부품에  코일  및  전선을 감는  사람.  또는    기계설비  장비  설치  등에서  배선  및  단선보강 등  산업용  전기를  설치하는  사람</t>
  </si>
  <si>
    <t>배관원</t>
  </si>
  <si>
    <t>배관을  설치하는  사람</t>
  </si>
  <si>
    <t>목재포장원</t>
  </si>
  <si>
    <t>목재로  파렛트  및  나무  상자  등을  제조하여  포장하는  사람</t>
  </si>
  <si>
    <t>기계물품포장원</t>
  </si>
  <si>
    <t>완제품을  규격별로  분류  후  포장  및  관리하는  등의  각종  제품을 
상품용  또는  운반시의  안전도를  감안하여  기계를  이용하여  포장 하는  사람</t>
  </si>
  <si>
    <t>수동물품포장원</t>
  </si>
  <si>
    <t>판넬  포장,  비닐,  종이  등을  이용하여  수동으로  각종  제품을  상품용 으로  또는  운반시의  안전도를  감안하여  포장하는  사람</t>
  </si>
  <si>
    <t>철강포장원</t>
  </si>
  <si>
    <t>완성된  알루미늄  새시를  비닐봉투에  넣는  등의  철제  대강  또는  제 철물을  포장하는  사람</t>
  </si>
  <si>
    <t>제품출하원</t>
  </si>
  <si>
    <t>완성된  제품의  하역  및  적재를  담당하는  사람</t>
  </si>
  <si>
    <t>전산용지정합원</t>
  </si>
  <si>
    <t>인쇄된  전산용지를  2장  이상  작업  시  한  세트로  정합하는  사람</t>
  </si>
  <si>
    <t>전자조판원</t>
  </si>
  <si>
    <t>스캐너를  이용하여  자료를  스캔  하거나  사진이나  그림  인쇄  시 
색상(필름)을  분리하는  사람.  또는  스티카  인쇄기  조작,  출판  및 자료편집을  컴퓨터를  이용하여  조판하는  사람.  원본과  대조  확인 작업  또는  사진을  인쇄하기  위해  판을  짜는  사람</t>
  </si>
  <si>
    <t>교정사</t>
  </si>
  <si>
    <t>인쇄과정에서  원본과  대조,  확인  작업  하는  사람</t>
  </si>
  <si>
    <t>컴퓨터웹디자이너</t>
  </si>
  <si>
    <t>컴퓨터  웹  페이지를  디자인하는  사람</t>
  </si>
  <si>
    <t>컴퓨터편집사무원</t>
  </si>
  <si>
    <t>컴퓨터를  이용하여  자료를  편집하거나  기획하는  사람</t>
  </si>
  <si>
    <t>인쇄기조작원</t>
  </si>
  <si>
    <t>오프셋인쇄기,  활판인쇄기를  이용하여  인쇄를  하는  사람  또는 인쇄를  위해  동판,  연판으로  된  인쇄판을  만드는  사람</t>
  </si>
  <si>
    <t>제본기조작원</t>
  </si>
  <si>
    <t>제책기계  조작  및  제단  기계를  조작하여  종이를  규격에  맞추어 자르거나  책을  만드는  사람</t>
  </si>
  <si>
    <t>전자출판출력원</t>
  </si>
  <si>
    <t>전자출판에서  필름을  출력하는  사람</t>
  </si>
  <si>
    <t>연포장재접합원</t>
  </si>
  <si>
    <t>금속  은박  및  금박을  넣거나  포장지에  금속  은박을  붙이는  사람 또는  이러한  기계를  조작하는  사람</t>
  </si>
  <si>
    <t>방직기조작원</t>
  </si>
  <si>
    <t>생실을  비누나  잿물로  처리  또는  연사기로  가연  또는  합연하는 
사람  또는  직조기  및  편직기를  조작하거나  실을  코온(cone)  또는 치이즈(cheese)에  감거나,  정경기를  이용하여  경사를  정경폭과 밀도에  따라  배열  및  감는  사람</t>
  </si>
  <si>
    <t>방직기계정비원</t>
  </si>
  <si>
    <t>방직기계를  유지,  보수  및  정비하는  사람</t>
  </si>
  <si>
    <t>재봉원</t>
  </si>
  <si>
    <t>동력재봉기로  재봉하는  사람  또는  동력재봉기  옆에서  부품공급  등 
다듬질,  부품손질을  하는  보조하는  사람.  오바로그기,  이본침,  인 타로그기  등을  이용하여  재봉하거나  돗드달이  및    단추  등의 구멍을  작업하는  사람</t>
  </si>
  <si>
    <t>직물재단사</t>
  </si>
  <si>
    <t>원단을  재단대에  펼치거나  쌓아서  직물재단이  용이하도록  정리하 거나  소정규격대로  재단하는  사람</t>
  </si>
  <si>
    <t>염직원</t>
  </si>
  <si>
    <t>염액에  피염물을  침지시켜  염색하거나  직염물에  물을  들이는 사람  또는  염색기를  조작하는  사람</t>
  </si>
  <si>
    <t>재봉기운용사</t>
  </si>
  <si>
    <t>자동재봉틀을  설비하거나  자동재봉틀을  운전하는  사람</t>
  </si>
  <si>
    <t>제화원</t>
  </si>
  <si>
    <t>피혁을  깎는  기계를  조작하거나  또는  수작업으로  제화를  만드는  사람</t>
  </si>
  <si>
    <t>직포원</t>
  </si>
  <si>
    <t>제직기를  조작하여  직물(일반직물)을  짜는  사람</t>
  </si>
  <si>
    <t>편직원</t>
  </si>
  <si>
    <t>편직기를  사용하여  면장갑,  니트류  등을  짜는  사람</t>
  </si>
  <si>
    <t>피혁가공원</t>
  </si>
  <si>
    <t>가죽  등  피혁을  수작업으로  제조하는  사람</t>
  </si>
  <si>
    <t>통신케이블설치및수리원</t>
  </si>
  <si>
    <t>통신케이블  설치  및  통신장비의  내외부  배선작업에  종사하는  사람</t>
  </si>
  <si>
    <t>전기기사</t>
  </si>
  <si>
    <t>생산현장의  전기기기와  전기제어를  정비,  보수,  유지,  관리하는 전기기술자</t>
  </si>
  <si>
    <t>전기산업기사</t>
  </si>
  <si>
    <t>전기기능사</t>
  </si>
  <si>
    <t>전기기기를  수리  및  보조함으로써  전기기사를  보좌하는  사람</t>
  </si>
  <si>
    <t>목공및유리공</t>
  </si>
  <si>
    <t>현장에서  건물내부의  창틀과  창문을  제작하거나,  애자(유리)를 절단하여  사용처에  보수하는  사람(목공도  이에  분류한다)</t>
  </si>
  <si>
    <t>컴퓨터H/W기사</t>
  </si>
  <si>
    <t>컴퓨터  하드웨어의  기술을  습득한  사람</t>
  </si>
  <si>
    <t>컴퓨터S/W기사</t>
  </si>
  <si>
    <t>컴퓨터  소프트웨어  정비기사,  컴퓨터  소프트웨어의  기술을  습득한  사람</t>
  </si>
  <si>
    <t>컴퓨터운용사</t>
  </si>
  <si>
    <t>정보시스템  운영자</t>
  </si>
  <si>
    <t>콘크리트제품성형기조작원</t>
  </si>
  <si>
    <t>콘크리트제품을  생산하는  압축진동성형기를  조작하고  부분적인 고장  등도  보수  할  수  있는  사람</t>
  </si>
  <si>
    <t>특수차운전원</t>
  </si>
  <si>
    <t>지게차,  레미콘,  트레일러  등  특수차량  운전원</t>
  </si>
  <si>
    <t>돌분쇄원</t>
  </si>
  <si>
    <t>돌을  분쇄시키는  사람</t>
  </si>
  <si>
    <t>착암기조작원</t>
  </si>
  <si>
    <t>착암기를  조작하여  돌을  깨는  일에  종사하는  사람</t>
  </si>
  <si>
    <t>소성원</t>
  </si>
  <si>
    <t>성형된  제품을  소성로에서  굽는  작업을  하는  사람</t>
  </si>
  <si>
    <t>인조석가공원</t>
  </si>
  <si>
    <t>인조대리석을  사용하여  제품(가구,  건축자재)을  생산하는  석공</t>
  </si>
  <si>
    <t>폐수처리원</t>
  </si>
  <si>
    <t>폐수정화기를  조작하거나  찌꺼기  등  오물을  처리하는  등  폐수 처리하는  사람</t>
  </si>
  <si>
    <t>식품제조원</t>
  </si>
  <si>
    <t>아이스크림,  양념육,  빵,  과자  등의  식품을  제조하는  사람</t>
  </si>
  <si>
    <t>단순노무종사원</t>
  </si>
  <si>
    <t>유리  이동하차,  목재선별분류,  각  생산라인의  단순작업,  식당  및 각종  현장의  경비원  등  단순작업  및  보조원으로  일하는  사람</t>
  </si>
  <si>
    <t>단순노무종사원을  관리하는  반장,  생산공정  및  제조현장의  팀장 등  각  현장을  관리,  통솔하는  사람  또는  관리  책임자</t>
  </si>
  <si>
    <t>안전관리사</t>
  </si>
  <si>
    <t>작업자의  직업적  재해예방  및  작업환경의  개선  또는  안전을  위 한  제반  사항을  관리  및  감독하는  사람</t>
  </si>
  <si>
    <t>벨트콘베이어작업원</t>
  </si>
  <si>
    <t>각종  콘베이어에서  작업하는  사람</t>
  </si>
  <si>
    <t>보일러조작원</t>
  </si>
  <si>
    <t>보일러를  제작,  설치  및  정비하는  사람</t>
  </si>
  <si>
    <t>계</t>
    <phoneticPr fontId="3" type="noConversion"/>
  </si>
  <si>
    <t>개</t>
    <phoneticPr fontId="2" type="noConversion"/>
  </si>
  <si>
    <t>개</t>
  </si>
  <si>
    <t>재</t>
  </si>
  <si>
    <t>식</t>
  </si>
  <si>
    <t>식</t>
    <phoneticPr fontId="2" type="noConversion"/>
  </si>
  <si>
    <t>철판</t>
  </si>
  <si>
    <t>kg</t>
  </si>
  <si>
    <t>Ton</t>
  </si>
  <si>
    <t>인</t>
    <phoneticPr fontId="3" type="noConversion"/>
  </si>
  <si>
    <t>산소</t>
    <phoneticPr fontId="3" type="noConversion"/>
  </si>
  <si>
    <t>아세틸렌</t>
    <phoneticPr fontId="3" type="noConversion"/>
  </si>
  <si>
    <t>용접공</t>
    <phoneticPr fontId="3" type="noConversion"/>
  </si>
  <si>
    <t>보통인부</t>
    <phoneticPr fontId="3" type="noConversion"/>
  </si>
  <si>
    <t>계</t>
    <phoneticPr fontId="3" type="noConversion"/>
  </si>
  <si>
    <t>계</t>
    <phoneticPr fontId="3" type="noConversion"/>
  </si>
  <si>
    <t>용접봉</t>
  </si>
  <si>
    <t>3.2mm</t>
  </si>
  <si>
    <t>산소</t>
  </si>
  <si>
    <t>아세틸렌</t>
  </si>
  <si>
    <t>전력소요량</t>
  </si>
  <si>
    <t>Kwh</t>
  </si>
  <si>
    <t>용접기손료</t>
  </si>
  <si>
    <t>교류500AMP</t>
  </si>
  <si>
    <t>hr</t>
  </si>
  <si>
    <t>용접공</t>
    <phoneticPr fontId="2" type="noConversion"/>
  </si>
  <si>
    <t>총원가 + 부가가치세</t>
    <phoneticPr fontId="2" type="noConversion"/>
  </si>
  <si>
    <t>단위</t>
    <phoneticPr fontId="2" type="noConversion"/>
  </si>
  <si>
    <t>합  계</t>
    <phoneticPr fontId="3" type="noConversion"/>
  </si>
  <si>
    <t>순설치원가 + 일반관리비 + 이윤</t>
    <phoneticPr fontId="2" type="noConversion"/>
  </si>
  <si>
    <t>(재+직노+산출경비) ×</t>
    <phoneticPr fontId="3" type="noConversion"/>
  </si>
  <si>
    <t>노무비 ×</t>
    <phoneticPr fontId="3" type="noConversion"/>
  </si>
  <si>
    <t>(재료비+직접노무비) ×</t>
    <phoneticPr fontId="3" type="noConversion"/>
  </si>
  <si>
    <t>(재 + 노 + 경) ×</t>
    <phoneticPr fontId="3" type="noConversion"/>
  </si>
  <si>
    <t>(노 + 경 + 일반) ×</t>
    <phoneticPr fontId="3" type="noConversion"/>
  </si>
  <si>
    <t>총원가 ×</t>
    <phoneticPr fontId="3" type="noConversion"/>
  </si>
  <si>
    <t>(재료비+노무비) ×</t>
    <phoneticPr fontId="3" type="noConversion"/>
  </si>
  <si>
    <t>6개월미만</t>
    <phoneticPr fontId="2" type="noConversion"/>
  </si>
  <si>
    <t>KG</t>
  </si>
  <si>
    <t>TON</t>
  </si>
  <si>
    <t xml:space="preserve"> 나. 규        격 : 제작도면 의거</t>
    <phoneticPr fontId="11" type="noConversion"/>
  </si>
  <si>
    <t>Ⅶ-1. 재무제표</t>
    <phoneticPr fontId="11" type="noConversion"/>
  </si>
  <si>
    <t>2017.1.1</t>
  </si>
  <si>
    <t>2017.9.1</t>
    <phoneticPr fontId="3" type="noConversion"/>
  </si>
  <si>
    <t>2017년도 하반기 건설노임단가표</t>
    <phoneticPr fontId="3" type="noConversion"/>
  </si>
  <si>
    <t>*1010</t>
  </si>
  <si>
    <t>*1018</t>
  </si>
  <si>
    <t>*1050</t>
  </si>
  <si>
    <t>**1054</t>
  </si>
  <si>
    <t>**1064</t>
  </si>
  <si>
    <t>*1068</t>
  </si>
  <si>
    <t>*1070</t>
  </si>
  <si>
    <t>*3007</t>
  </si>
  <si>
    <t>*3010</t>
  </si>
  <si>
    <t>*3011</t>
  </si>
  <si>
    <t>2017년도 하반기 시중노임단가</t>
    <phoneticPr fontId="11" type="noConversion"/>
  </si>
  <si>
    <t>주1) 기본급 : 2017년도 하반기 시중노임단가 적용</t>
    <phoneticPr fontId="11" type="noConversion"/>
  </si>
  <si>
    <t>목재데크</t>
    <phoneticPr fontId="3" type="noConversion"/>
  </si>
  <si>
    <t>건강보험료</t>
    <phoneticPr fontId="3" type="noConversion"/>
  </si>
  <si>
    <t>연금보험료</t>
    <phoneticPr fontId="3" type="noConversion"/>
  </si>
  <si>
    <t>2017.2.15 기준</t>
    <phoneticPr fontId="3" type="noConversion"/>
  </si>
  <si>
    <t>직접노무비 ×</t>
    <phoneticPr fontId="3" type="noConversion"/>
  </si>
  <si>
    <t>노인장기요양보험료</t>
    <phoneticPr fontId="3" type="noConversion"/>
  </si>
  <si>
    <t>건강보험료 ×</t>
    <phoneticPr fontId="3" type="noConversion"/>
  </si>
  <si>
    <t>㎥</t>
    <phoneticPr fontId="2" type="noConversion"/>
  </si>
  <si>
    <t>ㄱ형강</t>
  </si>
  <si>
    <t>M</t>
  </si>
  <si>
    <t>H형강</t>
  </si>
  <si>
    <t>Ⅶ-5. 원가계산용역기관 등록증</t>
    <phoneticPr fontId="11" type="noConversion"/>
  </si>
  <si>
    <t xml:space="preserve"> 재료비는 직접재료비와 간접재료비로 구분하고, 직접재료비는 조사대상물품의 실체를</t>
    <phoneticPr fontId="11" type="noConversion"/>
  </si>
  <si>
    <t xml:space="preserve">형성하는 직접재료를 계상하였으며, 간접재료비는 직접재료로 계상되지 아니한 </t>
    <phoneticPr fontId="11" type="noConversion"/>
  </si>
  <si>
    <t>m</t>
  </si>
  <si>
    <t>소 계</t>
    <phoneticPr fontId="3" type="noConversion"/>
  </si>
  <si>
    <t>식</t>
    <phoneticPr fontId="2" type="noConversion"/>
  </si>
  <si>
    <t>보통인부</t>
    <phoneticPr fontId="2" type="noConversion"/>
  </si>
  <si>
    <t>목재 철거</t>
    <phoneticPr fontId="3" type="noConversion"/>
  </si>
  <si>
    <t>㎡</t>
    <phoneticPr fontId="3" type="noConversion"/>
  </si>
  <si>
    <t>철재구조물 철거</t>
    <phoneticPr fontId="3" type="noConversion"/>
  </si>
  <si>
    <t>병</t>
    <phoneticPr fontId="3" type="noConversion"/>
  </si>
  <si>
    <t>해체</t>
    <phoneticPr fontId="2" type="noConversion"/>
  </si>
  <si>
    <t>뒷정리</t>
    <phoneticPr fontId="2" type="noConversion"/>
  </si>
  <si>
    <t>병</t>
    <phoneticPr fontId="2" type="noConversion"/>
  </si>
  <si>
    <t>99%</t>
    <phoneticPr fontId="2" type="noConversion"/>
  </si>
  <si>
    <t>98%(용접용)</t>
    <phoneticPr fontId="2" type="noConversion"/>
  </si>
  <si>
    <t>선박하부 유통구 설치</t>
    <phoneticPr fontId="3" type="noConversion"/>
  </si>
  <si>
    <t>개소</t>
    <phoneticPr fontId="2" type="noConversion"/>
  </si>
  <si>
    <t>굴삭기(타이어)</t>
    <phoneticPr fontId="2" type="noConversion"/>
  </si>
  <si>
    <t>0.6㎥</t>
    <phoneticPr fontId="2" type="noConversion"/>
  </si>
  <si>
    <t>저유황 0.001%</t>
    <phoneticPr fontId="2" type="noConversion"/>
  </si>
  <si>
    <t>경유</t>
    <phoneticPr fontId="2" type="noConversion"/>
  </si>
  <si>
    <t>ℓ</t>
    <phoneticPr fontId="2" type="noConversion"/>
  </si>
  <si>
    <t>주) 2018년 1월 물가지 적용.</t>
    <phoneticPr fontId="3" type="noConversion"/>
  </si>
  <si>
    <t>콘크리트공</t>
    <phoneticPr fontId="2" type="noConversion"/>
  </si>
  <si>
    <t>건설기계운전사</t>
    <phoneticPr fontId="2" type="noConversion"/>
  </si>
  <si>
    <t>계</t>
    <phoneticPr fontId="3" type="noConversion"/>
  </si>
  <si>
    <t>외송각재</t>
  </si>
  <si>
    <t>내수합판</t>
  </si>
  <si>
    <t>12㎜*4'*8'</t>
    <phoneticPr fontId="2" type="noConversion"/>
  </si>
  <si>
    <t>형틀목공</t>
    <phoneticPr fontId="2" type="noConversion"/>
  </si>
  <si>
    <t>자재비</t>
  </si>
  <si>
    <t>개소</t>
  </si>
  <si>
    <t>M20×60mm</t>
  </si>
  <si>
    <t>EA</t>
  </si>
  <si>
    <t/>
  </si>
  <si>
    <t>유통구(강재)</t>
    <phoneticPr fontId="2" type="noConversion"/>
  </si>
  <si>
    <t>육각볼트</t>
    <phoneticPr fontId="2" type="noConversion"/>
  </si>
  <si>
    <t>고무패킹</t>
    <phoneticPr fontId="2" type="noConversion"/>
  </si>
  <si>
    <t>SS400,6T</t>
  </si>
  <si>
    <t>SS400,15T</t>
  </si>
  <si>
    <t>SS400,5T</t>
  </si>
  <si>
    <t>유통구 가공비</t>
    <phoneticPr fontId="2" type="noConversion"/>
  </si>
  <si>
    <t>유통구 가공비</t>
    <phoneticPr fontId="2" type="noConversion"/>
  </si>
  <si>
    <t>전기아크용접</t>
  </si>
  <si>
    <t>6mm 횡방향</t>
  </si>
  <si>
    <t>강판절단</t>
  </si>
  <si>
    <t>10 TON</t>
  </si>
  <si>
    <t>HR</t>
  </si>
  <si>
    <t>인</t>
  </si>
  <si>
    <t>공기압축기(이동식)</t>
  </si>
  <si>
    <t>3.5 M3/Min</t>
  </si>
  <si>
    <t>에어호스</t>
  </si>
  <si>
    <t>(2.54cm) X 3B X 30M</t>
  </si>
  <si>
    <t>선박(잠수조)</t>
  </si>
  <si>
    <t>일</t>
  </si>
  <si>
    <t>선박측면 사각유통구 절단</t>
    <phoneticPr fontId="3" type="noConversion"/>
  </si>
  <si>
    <t>1.0×1.5</t>
    <phoneticPr fontId="2" type="noConversion"/>
  </si>
  <si>
    <t>1일/ 12공 x 2인</t>
  </si>
  <si>
    <t>적천</t>
  </si>
  <si>
    <t>P.V.C 관</t>
  </si>
  <si>
    <t>D50m/m</t>
  </si>
  <si>
    <t>로우프(나일론)</t>
  </si>
  <si>
    <t>스치로폴</t>
  </si>
  <si>
    <t>매</t>
  </si>
  <si>
    <t>잡재료비</t>
  </si>
  <si>
    <t>조립설치비</t>
  </si>
  <si>
    <t>식</t>
    <phoneticPr fontId="2" type="noConversion"/>
  </si>
  <si>
    <t>어초표시깃 제작 설치</t>
    <phoneticPr fontId="3" type="noConversion"/>
  </si>
  <si>
    <t>개소</t>
    <phoneticPr fontId="3" type="noConversion"/>
  </si>
  <si>
    <t>어초표시판 제작 설치</t>
    <phoneticPr fontId="3" type="noConversion"/>
  </si>
  <si>
    <t>개소</t>
    <phoneticPr fontId="2" type="noConversion"/>
  </si>
  <si>
    <t>아크릴판</t>
  </si>
  <si>
    <t>T=10m/m</t>
  </si>
  <si>
    <t>글짜코팅</t>
  </si>
  <si>
    <t>장</t>
  </si>
  <si>
    <t>75*75*7t</t>
  </si>
  <si>
    <t>열연강판</t>
  </si>
  <si>
    <t>6.0≤T≤9.0</t>
  </si>
  <si>
    <t>강제 사각박스 구조물</t>
  </si>
  <si>
    <t>강제 사각박스 구조물</t>
    <phoneticPr fontId="3" type="noConversion"/>
  </si>
  <si>
    <t>자재비</t>
    <phoneticPr fontId="3" type="noConversion"/>
  </si>
  <si>
    <t>개소</t>
    <phoneticPr fontId="2" type="noConversion"/>
  </si>
  <si>
    <t>1일5개</t>
  </si>
  <si>
    <t>L=230km</t>
  </si>
  <si>
    <t>볼트조이기</t>
  </si>
  <si>
    <t>기구손료</t>
  </si>
  <si>
    <t>강재운반</t>
  </si>
  <si>
    <t>식</t>
    <phoneticPr fontId="2" type="noConversion"/>
  </si>
  <si>
    <t>가공비</t>
  </si>
  <si>
    <t>설치비</t>
  </si>
  <si>
    <t>설치비</t>
    <phoneticPr fontId="3" type="noConversion"/>
  </si>
  <si>
    <t>크레인(타이어)</t>
  </si>
  <si>
    <t>30ton</t>
  </si>
  <si>
    <t>2인 / 8hr * 2</t>
  </si>
  <si>
    <t>강제 사각박스 구조물</t>
    <phoneticPr fontId="2" type="noConversion"/>
  </si>
  <si>
    <t>강제 슈 콘크리트</t>
  </si>
  <si>
    <t>강제 슈 콘크리트</t>
    <phoneticPr fontId="2" type="noConversion"/>
  </si>
  <si>
    <t>30TON</t>
  </si>
  <si>
    <t>강제 슈 제작</t>
  </si>
  <si>
    <t>잡철물제작(단순)</t>
  </si>
  <si>
    <t>강제 슈 콘크리트 제작</t>
  </si>
  <si>
    <t>설치비</t>
    <phoneticPr fontId="2" type="noConversion"/>
  </si>
  <si>
    <t>개소</t>
    <phoneticPr fontId="2" type="noConversion"/>
  </si>
  <si>
    <t>개소</t>
    <phoneticPr fontId="2" type="noConversion"/>
  </si>
  <si>
    <t>강제 슈 콘크리트 제작</t>
    <phoneticPr fontId="2" type="noConversion"/>
  </si>
  <si>
    <t>콘크리트 타설(소형)</t>
  </si>
  <si>
    <t>레미콘-VIB제외</t>
  </si>
  <si>
    <t>합판거푸집</t>
  </si>
  <si>
    <t>2회(소규모)</t>
  </si>
  <si>
    <t>레미콘(서울)-사급</t>
  </si>
  <si>
    <t>25-21-12</t>
  </si>
  <si>
    <t>열연강판(후판)</t>
  </si>
  <si>
    <t>30Ton</t>
  </si>
  <si>
    <t>3인 / 8hr * 2</t>
  </si>
  <si>
    <t>육상운반 및 거치</t>
  </si>
  <si>
    <t>제작장-현장</t>
  </si>
  <si>
    <t>ton</t>
  </si>
  <si>
    <t>유통구(강재)</t>
    <phoneticPr fontId="3" type="noConversion"/>
  </si>
  <si>
    <t>자재비</t>
    <phoneticPr fontId="2" type="noConversion"/>
  </si>
  <si>
    <t>철판</t>
    <phoneticPr fontId="2" type="noConversion"/>
  </si>
  <si>
    <t>철판</t>
    <phoneticPr fontId="2" type="noConversion"/>
  </si>
  <si>
    <t>5*4*8</t>
  </si>
  <si>
    <t>6*5*10</t>
  </si>
  <si>
    <t>15*4*8</t>
  </si>
  <si>
    <t>1일운영</t>
  </si>
  <si>
    <t>조</t>
  </si>
  <si>
    <t>잠수조(앵커설치)</t>
    <phoneticPr fontId="3" type="noConversion"/>
  </si>
  <si>
    <t>잠수부</t>
    <phoneticPr fontId="2" type="noConversion"/>
  </si>
  <si>
    <t>볼트조이기</t>
    <phoneticPr fontId="3" type="noConversion"/>
  </si>
  <si>
    <t>개</t>
    <phoneticPr fontId="2" type="noConversion"/>
  </si>
  <si>
    <t>200*200*8/12</t>
  </si>
  <si>
    <t>150*150*7/10</t>
  </si>
  <si>
    <t>열연후판</t>
  </si>
  <si>
    <t>12≤T≤20</t>
  </si>
  <si>
    <t>잡철물제작설치(철재)</t>
  </si>
  <si>
    <t>선박고정지지대</t>
    <phoneticPr fontId="3" type="noConversion"/>
  </si>
  <si>
    <t>갈고리제작</t>
    <phoneticPr fontId="3" type="noConversion"/>
  </si>
  <si>
    <t>개</t>
    <phoneticPr fontId="2" type="noConversion"/>
  </si>
  <si>
    <t>150*75*5.5/9.5</t>
  </si>
  <si>
    <t>6≤T≤9</t>
  </si>
  <si>
    <t>본</t>
  </si>
  <si>
    <t>일반구조용강관</t>
  </si>
  <si>
    <t>용접기</t>
  </si>
  <si>
    <t>교류 500AMP</t>
  </si>
  <si>
    <t>kwh</t>
  </si>
  <si>
    <t>공구손료</t>
  </si>
  <si>
    <t>잡철물제작설치(철재)</t>
    <phoneticPr fontId="3" type="noConversion"/>
  </si>
  <si>
    <t>간단</t>
    <phoneticPr fontId="2" type="noConversion"/>
  </si>
  <si>
    <t>ton</t>
    <phoneticPr fontId="2" type="noConversion"/>
  </si>
  <si>
    <t>복잡</t>
    <phoneticPr fontId="2" type="noConversion"/>
  </si>
  <si>
    <t>용접봉</t>
    <phoneticPr fontId="2" type="noConversion"/>
  </si>
  <si>
    <t>kg</t>
    <phoneticPr fontId="3" type="noConversion"/>
  </si>
  <si>
    <t>전력</t>
    <phoneticPr fontId="2" type="noConversion"/>
  </si>
  <si>
    <t>용접공</t>
    <phoneticPr fontId="2" type="noConversion"/>
  </si>
  <si>
    <t>특별인부</t>
    <phoneticPr fontId="2" type="noConversion"/>
  </si>
  <si>
    <t>kWh</t>
    <phoneticPr fontId="3" type="noConversion"/>
  </si>
  <si>
    <t>특별인부</t>
    <phoneticPr fontId="2" type="noConversion"/>
  </si>
  <si>
    <t>산소</t>
    <phoneticPr fontId="2" type="noConversion"/>
  </si>
  <si>
    <t>99%</t>
  </si>
  <si>
    <t>98%(용접용)</t>
  </si>
  <si>
    <t>kg</t>
    <phoneticPr fontId="2" type="noConversion"/>
  </si>
  <si>
    <t>기구손료</t>
    <phoneticPr fontId="2" type="noConversion"/>
  </si>
  <si>
    <t>전력</t>
    <phoneticPr fontId="2" type="noConversion"/>
  </si>
  <si>
    <t>트럭탑재형 크레인</t>
    <phoneticPr fontId="2" type="noConversion"/>
  </si>
  <si>
    <t>경유</t>
    <phoneticPr fontId="2" type="noConversion"/>
  </si>
  <si>
    <t>잡품</t>
    <phoneticPr fontId="2" type="noConversion"/>
  </si>
  <si>
    <t>화물차운전사</t>
    <phoneticPr fontId="2" type="noConversion"/>
  </si>
  <si>
    <t>트럭탑재형크레인</t>
    <phoneticPr fontId="2" type="noConversion"/>
  </si>
  <si>
    <t>저유황 0.001%</t>
  </si>
  <si>
    <t>주연료의 20%</t>
    <phoneticPr fontId="3" type="noConversion"/>
  </si>
  <si>
    <t>천원</t>
  </si>
  <si>
    <t>천원</t>
    <phoneticPr fontId="3" type="noConversion"/>
  </si>
  <si>
    <t>화물차운전사</t>
    <phoneticPr fontId="2" type="noConversion"/>
  </si>
  <si>
    <t>트럭탑재형크레인</t>
    <phoneticPr fontId="2" type="noConversion"/>
  </si>
  <si>
    <t>천원</t>
    <phoneticPr fontId="2" type="noConversion"/>
  </si>
  <si>
    <t>잠수부</t>
    <phoneticPr fontId="2" type="noConversion"/>
  </si>
  <si>
    <t>일반기계운전사</t>
    <phoneticPr fontId="2" type="noConversion"/>
  </si>
  <si>
    <t>공기압축기</t>
  </si>
  <si>
    <t>공기압축기</t>
    <phoneticPr fontId="2" type="noConversion"/>
  </si>
  <si>
    <t>일반기계운전사</t>
    <phoneticPr fontId="2" type="noConversion"/>
  </si>
  <si>
    <t>에어호스</t>
    <phoneticPr fontId="2" type="noConversion"/>
  </si>
  <si>
    <t>천원</t>
    <phoneticPr fontId="3" type="noConversion"/>
  </si>
  <si>
    <t>일</t>
    <phoneticPr fontId="2" type="noConversion"/>
  </si>
  <si>
    <t>선박(잠수조)</t>
    <phoneticPr fontId="2" type="noConversion"/>
  </si>
  <si>
    <t>일</t>
    <phoneticPr fontId="2" type="noConversion"/>
  </si>
  <si>
    <t>D50m/m</t>
    <phoneticPr fontId="2" type="noConversion"/>
  </si>
  <si>
    <t>7mm V형 입향</t>
  </si>
  <si>
    <t>7mm V형 입향</t>
    <phoneticPr fontId="2" type="noConversion"/>
  </si>
  <si>
    <t>t=7mm, 수동</t>
    <phoneticPr fontId="2" type="noConversion"/>
  </si>
  <si>
    <t>강판절단</t>
    <phoneticPr fontId="2" type="noConversion"/>
  </si>
  <si>
    <t>T=15mm, 수동</t>
    <phoneticPr fontId="2" type="noConversion"/>
  </si>
  <si>
    <t>크레인(타이어)</t>
    <phoneticPr fontId="2" type="noConversion"/>
  </si>
  <si>
    <t>크레인(타이어)</t>
    <phoneticPr fontId="3" type="noConversion"/>
  </si>
  <si>
    <t>30ton</t>
    <phoneticPr fontId="3" type="noConversion"/>
  </si>
  <si>
    <t>6mm V형 입향</t>
    <phoneticPr fontId="2" type="noConversion"/>
  </si>
  <si>
    <t>6mm V형 입향</t>
    <phoneticPr fontId="2" type="noConversion"/>
  </si>
  <si>
    <t>내수합판</t>
    <phoneticPr fontId="2" type="noConversion"/>
  </si>
  <si>
    <t>30*30*3600mm</t>
    <phoneticPr fontId="3" type="noConversion"/>
  </si>
  <si>
    <t>12t*1220*2440mm</t>
    <phoneticPr fontId="3" type="noConversion"/>
  </si>
  <si>
    <t>외송각재</t>
    <phoneticPr fontId="2" type="noConversion"/>
  </si>
  <si>
    <t>㎥</t>
    <phoneticPr fontId="2" type="noConversion"/>
  </si>
  <si>
    <t>소모자재</t>
    <phoneticPr fontId="2" type="noConversion"/>
  </si>
  <si>
    <t>공구손료 및 경장비 기계경비</t>
    <phoneticPr fontId="2" type="noConversion"/>
  </si>
  <si>
    <t>6≤T≤9</t>
    <phoneticPr fontId="2" type="noConversion"/>
  </si>
  <si>
    <t>보통인부</t>
    <phoneticPr fontId="2" type="noConversion"/>
  </si>
  <si>
    <t>굴삭기(타이어)</t>
    <phoneticPr fontId="2" type="noConversion"/>
  </si>
  <si>
    <t>0.6㎥</t>
    <phoneticPr fontId="3" type="noConversion"/>
  </si>
  <si>
    <t>hr</t>
    <phoneticPr fontId="3" type="noConversion"/>
  </si>
  <si>
    <t>트럭탑재형 크레인</t>
    <phoneticPr fontId="2" type="noConversion"/>
  </si>
  <si>
    <t>10 TON</t>
    <phoneticPr fontId="2" type="noConversion"/>
  </si>
  <si>
    <t>0.6㎥</t>
    <phoneticPr fontId="2" type="noConversion"/>
  </si>
  <si>
    <t>철골공</t>
    <phoneticPr fontId="2" type="noConversion"/>
  </si>
  <si>
    <t>ℓ</t>
    <phoneticPr fontId="2" type="noConversion"/>
  </si>
  <si>
    <t>용접기</t>
    <phoneticPr fontId="2" type="noConversion"/>
  </si>
  <si>
    <t>교류 500AMP</t>
    <phoneticPr fontId="2" type="noConversion"/>
  </si>
  <si>
    <t>철공</t>
    <phoneticPr fontId="2" type="noConversion"/>
  </si>
  <si>
    <t>비계공</t>
    <phoneticPr fontId="2" type="noConversion"/>
  </si>
  <si>
    <t>101.6x3.2t</t>
  </si>
  <si>
    <t>개</t>
    <phoneticPr fontId="2" type="noConversion"/>
  </si>
  <si>
    <t>육각볼트</t>
  </si>
  <si>
    <t>고무패킹</t>
  </si>
  <si>
    <t>유통구 가공비</t>
  </si>
  <si>
    <t>1. 선박육상인양</t>
    <phoneticPr fontId="2" type="noConversion"/>
  </si>
  <si>
    <t>상가</t>
    <phoneticPr fontId="2" type="noConversion"/>
  </si>
  <si>
    <t>식</t>
    <phoneticPr fontId="2" type="noConversion"/>
  </si>
  <si>
    <t>2. 침선용 선박 시설제거</t>
    <phoneticPr fontId="2" type="noConversion"/>
  </si>
  <si>
    <t>3. 침선내 구조물제작설치</t>
    <phoneticPr fontId="2" type="noConversion"/>
  </si>
  <si>
    <t>4. 지지대 및 갈고리제작</t>
    <phoneticPr fontId="2" type="noConversion"/>
  </si>
  <si>
    <t>5. 침선하부 발라스트 콘크리트</t>
    <phoneticPr fontId="2" type="noConversion"/>
  </si>
  <si>
    <t>6. 선박하부 유통구</t>
    <phoneticPr fontId="2" type="noConversion"/>
  </si>
  <si>
    <t>7. 선박해상진수 및 이동</t>
    <phoneticPr fontId="2" type="noConversion"/>
  </si>
  <si>
    <t>8. 부대공</t>
    <phoneticPr fontId="2" type="noConversion"/>
  </si>
  <si>
    <t>육상인양(상가비)</t>
    <phoneticPr fontId="2" type="noConversion"/>
  </si>
  <si>
    <t>105ton</t>
    <phoneticPr fontId="2" type="noConversion"/>
  </si>
  <si>
    <t>소계</t>
    <phoneticPr fontId="3" type="noConversion"/>
  </si>
  <si>
    <t>계</t>
    <phoneticPr fontId="2" type="noConversion"/>
  </si>
  <si>
    <t>2-1. 유성혼합물</t>
    <phoneticPr fontId="2" type="noConversion"/>
  </si>
  <si>
    <t>유성혼합물</t>
    <phoneticPr fontId="2" type="noConversion"/>
  </si>
  <si>
    <t>기본요금</t>
    <phoneticPr fontId="2" type="noConversion"/>
  </si>
  <si>
    <t>㎥</t>
    <phoneticPr fontId="2" type="noConversion"/>
  </si>
  <si>
    <t>2-2. 액상슬러지</t>
    <phoneticPr fontId="2" type="noConversion"/>
  </si>
  <si>
    <t>액상슬러지</t>
    <phoneticPr fontId="2" type="noConversion"/>
  </si>
  <si>
    <t>기본요금</t>
    <phoneticPr fontId="2" type="noConversion"/>
  </si>
  <si>
    <t>2-3. 고상슬러지</t>
    <phoneticPr fontId="2" type="noConversion"/>
  </si>
  <si>
    <t>고상슬러지</t>
    <phoneticPr fontId="2" type="noConversion"/>
  </si>
  <si>
    <t>2-4. 합성수지</t>
    <phoneticPr fontId="2" type="noConversion"/>
  </si>
  <si>
    <t>합성수지처리</t>
    <phoneticPr fontId="2" type="noConversion"/>
  </si>
  <si>
    <t>2-5. 목재</t>
    <phoneticPr fontId="2" type="noConversion"/>
  </si>
  <si>
    <t>㎡</t>
    <phoneticPr fontId="2" type="noConversion"/>
  </si>
  <si>
    <t>폐목재 처리</t>
    <phoneticPr fontId="2" type="noConversion"/>
  </si>
  <si>
    <t>2-6. 콘크리트 철거</t>
    <phoneticPr fontId="2" type="noConversion"/>
  </si>
  <si>
    <t>콘크리트 헐기</t>
  </si>
  <si>
    <t>콘크리트 헐기</t>
    <phoneticPr fontId="3" type="noConversion"/>
  </si>
  <si>
    <t>착암공</t>
    <phoneticPr fontId="2" type="noConversion"/>
  </si>
  <si>
    <t>보통인부</t>
    <phoneticPr fontId="2" type="noConversion"/>
  </si>
  <si>
    <t>hr</t>
    <phoneticPr fontId="3" type="noConversion"/>
  </si>
  <si>
    <t>공기압축기(이동식)</t>
    <phoneticPr fontId="2" type="noConversion"/>
  </si>
  <si>
    <t>1.3 M3/Min</t>
  </si>
  <si>
    <t>1.3 M3/Min</t>
    <phoneticPr fontId="2" type="noConversion"/>
  </si>
  <si>
    <t>소형브레이커(공압식)</t>
  </si>
  <si>
    <t>소형브레이커(공압식)</t>
    <phoneticPr fontId="2" type="noConversion"/>
  </si>
  <si>
    <t>환율</t>
    <phoneticPr fontId="3" type="noConversion"/>
  </si>
  <si>
    <t>원</t>
    <phoneticPr fontId="3" type="noConversion"/>
  </si>
  <si>
    <t>착암공</t>
    <phoneticPr fontId="2" type="noConversion"/>
  </si>
  <si>
    <t>2017-12-01, 매매기준율</t>
    <phoneticPr fontId="3" type="noConversion"/>
  </si>
  <si>
    <t>무근, 소형, 공압식</t>
  </si>
  <si>
    <t>무근, 소형, 공압식</t>
    <phoneticPr fontId="2" type="noConversion"/>
  </si>
  <si>
    <t>폐기물처리비</t>
    <phoneticPr fontId="2" type="noConversion"/>
  </si>
  <si>
    <t>고압청수세척</t>
    <phoneticPr fontId="2" type="noConversion"/>
  </si>
  <si>
    <t>폐콘크리트</t>
    <phoneticPr fontId="2" type="noConversion"/>
  </si>
  <si>
    <t>㎥</t>
    <phoneticPr fontId="2" type="noConversion"/>
  </si>
  <si>
    <t>ton</t>
    <phoneticPr fontId="2" type="noConversion"/>
  </si>
  <si>
    <t>2-7. 철재구조물 해체</t>
    <phoneticPr fontId="2" type="noConversion"/>
  </si>
  <si>
    <t>T=12mm, 수동</t>
  </si>
  <si>
    <t>T=12mm, 수동</t>
    <phoneticPr fontId="2" type="noConversion"/>
  </si>
  <si>
    <t>철재구조물 철거</t>
  </si>
  <si>
    <t>개소</t>
    <phoneticPr fontId="2" type="noConversion"/>
  </si>
  <si>
    <t>4-1. 선박고정지지대 제작설치</t>
    <phoneticPr fontId="2" type="noConversion"/>
  </si>
  <si>
    <t>선박고정지지대</t>
  </si>
  <si>
    <t>4.0m x 2.5m</t>
  </si>
  <si>
    <t>4.0m x 2.5m</t>
    <phoneticPr fontId="2" type="noConversion"/>
  </si>
  <si>
    <t>갈고리제작</t>
  </si>
  <si>
    <t>4-2. 갈고리 제작설치</t>
    <phoneticPr fontId="2" type="noConversion"/>
  </si>
  <si>
    <t>4-3. 강관지지구조물설치</t>
    <phoneticPr fontId="2" type="noConversion"/>
  </si>
  <si>
    <t>A:90mm,L:3m,5t</t>
  </si>
  <si>
    <t>강관지지구조물</t>
  </si>
  <si>
    <t>강관지지구조물</t>
    <phoneticPr fontId="2" type="noConversion"/>
  </si>
  <si>
    <t>콘크리트타설(무근)</t>
    <phoneticPr fontId="2" type="noConversion"/>
  </si>
  <si>
    <t>펌프차(52m)</t>
    <phoneticPr fontId="2" type="noConversion"/>
  </si>
  <si>
    <t>㎥</t>
    <phoneticPr fontId="2" type="noConversion"/>
  </si>
  <si>
    <t>레미콘</t>
    <phoneticPr fontId="2" type="noConversion"/>
  </si>
  <si>
    <t>25-21-12</t>
    <phoneticPr fontId="2" type="noConversion"/>
  </si>
  <si>
    <t>잠수조(유통구개통)</t>
  </si>
  <si>
    <t>잠수조(유통구개통)</t>
    <phoneticPr fontId="3" type="noConversion"/>
  </si>
  <si>
    <t>1일운영</t>
    <phoneticPr fontId="2" type="noConversion"/>
  </si>
  <si>
    <t>조</t>
    <phoneticPr fontId="2" type="noConversion"/>
  </si>
  <si>
    <t>선박하부 유통구 설치</t>
  </si>
  <si>
    <t>선박측면 사각유통구 절단</t>
  </si>
  <si>
    <t>1.0×1.5</t>
  </si>
  <si>
    <t>선박해상진수</t>
    <phoneticPr fontId="2" type="noConversion"/>
  </si>
  <si>
    <t>침선이동</t>
    <phoneticPr fontId="2" type="noConversion"/>
  </si>
  <si>
    <t>Air bag, 
대형콤프레샤</t>
  </si>
  <si>
    <t>인천-백령도</t>
  </si>
  <si>
    <t>식</t>
    <phoneticPr fontId="2" type="noConversion"/>
  </si>
  <si>
    <t>식</t>
    <phoneticPr fontId="2" type="noConversion"/>
  </si>
  <si>
    <t>8-1. 가설물</t>
    <phoneticPr fontId="2" type="noConversion"/>
  </si>
  <si>
    <t>가설사무소</t>
    <phoneticPr fontId="2" type="noConversion"/>
  </si>
  <si>
    <t>가설창고</t>
    <phoneticPr fontId="2" type="noConversion"/>
  </si>
  <si>
    <t>어초표시깃 제작 설치</t>
  </si>
  <si>
    <t>어초표시판 제작 설치</t>
  </si>
  <si>
    <t>중기운반비</t>
    <phoneticPr fontId="2" type="noConversion"/>
  </si>
  <si>
    <t>8-2. 난간 제작조립설치</t>
    <phoneticPr fontId="2" type="noConversion"/>
  </si>
  <si>
    <t>8-3. 운반</t>
    <phoneticPr fontId="2" type="noConversion"/>
  </si>
  <si>
    <t>고철</t>
    <phoneticPr fontId="2" type="noConversion"/>
  </si>
  <si>
    <t>육상인양(상가비)</t>
  </si>
  <si>
    <t>105ton</t>
  </si>
  <si>
    <t>목재 철거</t>
    <phoneticPr fontId="2" type="noConversion"/>
  </si>
  <si>
    <t>폐기물처리비</t>
  </si>
  <si>
    <t>폐콘크리트</t>
  </si>
  <si>
    <t>고압청수세척</t>
  </si>
  <si>
    <t>고철</t>
    <phoneticPr fontId="3" type="noConversion"/>
  </si>
  <si>
    <t>ton</t>
    <phoneticPr fontId="3" type="noConversion"/>
  </si>
  <si>
    <t>TON</t>
    <phoneticPr fontId="3" type="noConversion"/>
  </si>
  <si>
    <t>레미콘</t>
  </si>
  <si>
    <t>선박해상진수</t>
  </si>
  <si>
    <t>침선이동</t>
  </si>
  <si>
    <t>가설사무소</t>
  </si>
  <si>
    <t>가설사무소</t>
    <phoneticPr fontId="3" type="noConversion"/>
  </si>
  <si>
    <t>가설사무소</t>
    <phoneticPr fontId="2" type="noConversion"/>
  </si>
  <si>
    <t>3.0×12.0, 콘테이너</t>
  </si>
  <si>
    <t>3.0×12.0, 콘테이너</t>
    <phoneticPr fontId="3" type="noConversion"/>
  </si>
  <si>
    <t>10ton</t>
    <phoneticPr fontId="2" type="noConversion"/>
  </si>
  <si>
    <t>10ton</t>
    <phoneticPr fontId="3" type="noConversion"/>
  </si>
  <si>
    <t>3.0×12.0, 콘테이너, 6개월사용시</t>
  </si>
  <si>
    <t>3.0×12.0, 콘테이너, 6개월사용시</t>
    <phoneticPr fontId="3" type="noConversion"/>
  </si>
  <si>
    <t>동</t>
  </si>
  <si>
    <t>동</t>
    <phoneticPr fontId="3" type="noConversion"/>
  </si>
  <si>
    <t>비계공</t>
    <phoneticPr fontId="2" type="noConversion"/>
  </si>
  <si>
    <t>특별인부</t>
    <phoneticPr fontId="2" type="noConversion"/>
  </si>
  <si>
    <t>크레인(타이어)</t>
    <phoneticPr fontId="2" type="noConversion"/>
  </si>
  <si>
    <t>hr</t>
    <phoneticPr fontId="3" type="noConversion"/>
  </si>
  <si>
    <t>가설창고</t>
    <phoneticPr fontId="3" type="noConversion"/>
  </si>
  <si>
    <t>가설창고</t>
    <phoneticPr fontId="3" type="noConversion"/>
  </si>
  <si>
    <t>가설창고</t>
    <phoneticPr fontId="2" type="noConversion"/>
  </si>
  <si>
    <t>계</t>
  </si>
  <si>
    <t>개</t>
    <phoneticPr fontId="2" type="noConversion"/>
  </si>
  <si>
    <t>개</t>
    <phoneticPr fontId="2" type="noConversion"/>
  </si>
  <si>
    <t>0.7㎥</t>
  </si>
  <si>
    <t>0.7㎥</t>
    <phoneticPr fontId="2" type="noConversion"/>
  </si>
  <si>
    <t>굴삭기(무한궤도)</t>
    <phoneticPr fontId="2" type="noConversion"/>
  </si>
  <si>
    <t>굴삭기(무한궤도)</t>
    <phoneticPr fontId="2" type="noConversion"/>
  </si>
  <si>
    <t>0.7㎥</t>
    <phoneticPr fontId="2" type="noConversion"/>
  </si>
  <si>
    <t>덤프트럭</t>
  </si>
  <si>
    <t>덤프트럭</t>
    <phoneticPr fontId="2" type="noConversion"/>
  </si>
  <si>
    <t>15ton</t>
    <phoneticPr fontId="2" type="noConversion"/>
  </si>
  <si>
    <t>덤프트럭</t>
    <phoneticPr fontId="2" type="noConversion"/>
  </si>
  <si>
    <t>15ton</t>
    <phoneticPr fontId="2" type="noConversion"/>
  </si>
  <si>
    <t>덤프트럭 자동덮개시설</t>
  </si>
  <si>
    <t>덤프트럭 자동덮개시설</t>
    <phoneticPr fontId="2" type="noConversion"/>
  </si>
  <si>
    <t>산 출 근 거</t>
  </si>
  <si>
    <t>재 료 비</t>
  </si>
  <si>
    <t>노 무 비</t>
  </si>
  <si>
    <t>경   비</t>
    <phoneticPr fontId="42" type="noConversion"/>
  </si>
  <si>
    <t>합    계</t>
  </si>
  <si>
    <t>비 고</t>
  </si>
  <si>
    <t>TOT("L085")</t>
  </si>
  <si>
    <t xml:space="preserve">   합계</t>
    <phoneticPr fontId="42" type="noConversion"/>
  </si>
  <si>
    <t>1. 적 재: 굴삭기 0.7 M3</t>
  </si>
  <si>
    <t xml:space="preserve">    q = 0.7,  k = 0.55,  f = 1/1.5 = 0.67</t>
    <phoneticPr fontId="42" type="noConversion"/>
  </si>
  <si>
    <t xml:space="preserve">    E = 0.45, cm = 18 sec</t>
  </si>
  <si>
    <t xml:space="preserve">    Q = (3600*q*f*K*E)/cm = 23.22 ㎥/hr</t>
  </si>
  <si>
    <t xml:space="preserve"> ○ 폐기물처리장 :  L = 10.0  Km</t>
  </si>
  <si>
    <t xml:space="preserve">     E0 = 0.45</t>
  </si>
  <si>
    <t xml:space="preserve">     cm = 18  sec(90)</t>
  </si>
  <si>
    <t xml:space="preserve">  2. 운반 (덤프트럭15ton)</t>
    <phoneticPr fontId="42" type="noConversion"/>
  </si>
  <si>
    <t xml:space="preserve">  가. 덤프트럭 운반</t>
  </si>
  <si>
    <t xml:space="preserve">     L1=0.1 km , L2=9.8 km ,  L3=0.1 km</t>
    <phoneticPr fontId="42" type="noConversion"/>
  </si>
  <si>
    <t xml:space="preserve"> 현장중심---&gt;현장입구---&gt;포장도---&gt;처리장</t>
    <phoneticPr fontId="42" type="noConversion"/>
  </si>
  <si>
    <t xml:space="preserve">     V1=10/15     V2=35/35    V3=10/15</t>
    <phoneticPr fontId="42" type="noConversion"/>
  </si>
  <si>
    <t xml:space="preserve">     E = 0.9 , f = 1 / 1.5 = 0.67</t>
  </si>
  <si>
    <t xml:space="preserve">     q = 15 / 2.3 * 1.50  = 9.78</t>
  </si>
  <si>
    <t xml:space="preserve">     N = 9.78 / (0.70 * 0.55) =25.40</t>
  </si>
  <si>
    <t xml:space="preserve">     t1 = (18 * 25.4) / (60 * 0.45) </t>
    <phoneticPr fontId="42" type="noConversion"/>
  </si>
  <si>
    <t xml:space="preserve">        = 16.93</t>
    <phoneticPr fontId="42" type="noConversion"/>
  </si>
  <si>
    <t xml:space="preserve">     t2 = (0.1/10+0.1/15+9.8/35+9.8/35+</t>
    <phoneticPr fontId="42" type="noConversion"/>
  </si>
  <si>
    <t xml:space="preserve">        = 0.1/10+0.1/15)*60=35.60 min</t>
    <phoneticPr fontId="42" type="noConversion"/>
  </si>
  <si>
    <t xml:space="preserve">     t3 = 0.8 , t4 = 0.42 ,t5 = 0.50 ,t6</t>
    <phoneticPr fontId="42" type="noConversion"/>
  </si>
  <si>
    <t xml:space="preserve">        = 1.5</t>
    <phoneticPr fontId="42" type="noConversion"/>
  </si>
  <si>
    <t xml:space="preserve">     cm = 16.93+35.6+0.8+0.42+0.5+1.5</t>
    <phoneticPr fontId="42" type="noConversion"/>
  </si>
  <si>
    <t xml:space="preserve">        = 55.75</t>
    <phoneticPr fontId="42" type="noConversion"/>
  </si>
  <si>
    <t xml:space="preserve">     Q = (60 * 9.78 * 0.67 * 0.9) / 55.75</t>
    <phoneticPr fontId="42" type="noConversion"/>
  </si>
  <si>
    <t xml:space="preserve">       = 6.35 M3/HR</t>
    <phoneticPr fontId="42" type="noConversion"/>
  </si>
  <si>
    <t>※ 적재시간 10분 초과시 주행시간만 재료비</t>
    <phoneticPr fontId="42" type="noConversion"/>
  </si>
  <si>
    <t xml:space="preserve">   적용(표준품셈 8-1-3 운반기계의 유류산정</t>
    <phoneticPr fontId="42" type="noConversion"/>
  </si>
  <si>
    <t xml:space="preserve">   기준)</t>
    <phoneticPr fontId="42" type="noConversion"/>
  </si>
  <si>
    <t xml:space="preserve">  &lt;품셈 6-1-2&gt;</t>
  </si>
  <si>
    <t>1. 펌프차사용료 (80-95 ㎥/hr) : 52m</t>
  </si>
  <si>
    <t xml:space="preserve">   슬럼프 : 15 ㎝</t>
  </si>
  <si>
    <t xml:space="preserve">   1일타설량 : 50-100 ㎥미만</t>
  </si>
  <si>
    <t xml:space="preserve">   작업능력  : Q = 30.1 ㎥/hr</t>
  </si>
  <si>
    <t>2. 타설인부 (붐타설)</t>
  </si>
  <si>
    <t>TOT("L025")</t>
  </si>
  <si>
    <t>3. 양 생</t>
    <phoneticPr fontId="42" type="noConversion"/>
  </si>
  <si>
    <t>TOT("L015")</t>
  </si>
  <si>
    <t xml:space="preserve">   -춘  천 --&gt; 현 장</t>
  </si>
  <si>
    <t xml:space="preserve">   -포장 2 차선   L1 = 30.0 KM</t>
  </si>
  <si>
    <t xml:space="preserve">   -비포장 2 차선 L2 = 0.0 KM</t>
  </si>
  <si>
    <t xml:space="preserve"> =======================================</t>
  </si>
  <si>
    <t xml:space="preserve">        ***  중기 운반 목록표  ***</t>
  </si>
  <si>
    <t xml:space="preserve">     중기명 : 규 격 :    트 레 일 러</t>
  </si>
  <si>
    <t xml:space="preserve"> ---------------------------------------</t>
  </si>
  <si>
    <t xml:space="preserve">    굴 삭 기   0.7M3      1</t>
  </si>
  <si>
    <t xml:space="preserve">    합  계            N1= 8,  N2= 1</t>
  </si>
  <si>
    <t xml:space="preserve">    왕복 2회(공사시작,공사종료) : A=2 회</t>
  </si>
  <si>
    <t xml:space="preserve">   T1 + T3 = 40 MIN  / 60 =0.67 HR</t>
  </si>
  <si>
    <t xml:space="preserve">   T2 = (30/40+0/20)*2 =1.50 HR</t>
  </si>
  <si>
    <t xml:space="preserve">   CM = 1.5 + 0.67 =2.17 HR</t>
  </si>
  <si>
    <t>MA("E0027020020")</t>
  </si>
  <si>
    <t>LA("E0027020020")</t>
  </si>
  <si>
    <t>EQ("E0027020020")</t>
  </si>
  <si>
    <t>2. 트레일러 (40 TON) - 1대</t>
  </si>
  <si>
    <t>MA("E0027020040")</t>
  </si>
  <si>
    <t>LA("E0027020040")</t>
  </si>
  <si>
    <t>EQ("E0027020040")</t>
  </si>
  <si>
    <t xml:space="preserve">    소계</t>
    <phoneticPr fontId="42" type="noConversion"/>
  </si>
  <si>
    <t>3. 자주식중기</t>
  </si>
  <si>
    <t xml:space="preserve">       T2 = (30/30+0/15)*2 =2.00 HR</t>
  </si>
  <si>
    <t>#. 8산근 콘크리트타설(소형) | 레미콘-VIB.</t>
    <phoneticPr fontId="42" type="noConversion"/>
  </si>
  <si>
    <t xml:space="preserve">   제외|㎥</t>
    <phoneticPr fontId="42" type="noConversion"/>
  </si>
  <si>
    <t xml:space="preserve">    &lt;품셈 6-1-1&gt;</t>
  </si>
  <si>
    <t>1. 레미콘 : 1.0 M3   - 별 산 -</t>
  </si>
  <si>
    <t>2. 콘크리트공</t>
  </si>
  <si>
    <t xml:space="preserve">  0.24 인 * 161,530 = 38,767</t>
  </si>
  <si>
    <t>3. 보통인부</t>
    <phoneticPr fontId="42" type="noConversion"/>
  </si>
  <si>
    <t xml:space="preserve">  0.3 인 * 102,628 = 30,788</t>
  </si>
  <si>
    <t>#. 9산근 거푸집(소형구조물) | 합판3회|㎡</t>
    <phoneticPr fontId="42" type="noConversion"/>
  </si>
  <si>
    <t xml:space="preserve">   &lt;품셈 6-3-1&gt;</t>
    <phoneticPr fontId="42" type="noConversion"/>
  </si>
  <si>
    <t>1. 재료비 (44.3%)</t>
    <phoneticPr fontId="42" type="noConversion"/>
  </si>
  <si>
    <t xml:space="preserve">   가.합판</t>
  </si>
  <si>
    <t xml:space="preserve">     1.03 * 8,340 * 0.443 = 3,805</t>
  </si>
  <si>
    <t>TOT("M4332041")</t>
  </si>
  <si>
    <t xml:space="preserve">   나.각재</t>
  </si>
  <si>
    <t xml:space="preserve">     0.038 * 449,102 * 0.443 = 7,560</t>
  </si>
  <si>
    <t>TOT("M08825061")</t>
  </si>
  <si>
    <t xml:space="preserve">   다.사용고재 (23 %)</t>
  </si>
  <si>
    <t xml:space="preserve">     (3805 + 7,560) * -0.23 = -2,614</t>
  </si>
  <si>
    <t xml:space="preserve">   라.철선</t>
  </si>
  <si>
    <t xml:space="preserve">     0.29 * 1,179 * 0.443 = 151</t>
  </si>
  <si>
    <t>TOT("M0147006")</t>
  </si>
  <si>
    <t xml:space="preserve">   마.못</t>
  </si>
  <si>
    <t xml:space="preserve">     0.2 * 935 * 0.443 = 82</t>
  </si>
  <si>
    <t>TOT("M0177018")</t>
  </si>
  <si>
    <t xml:space="preserve">   바.박리제</t>
  </si>
  <si>
    <t xml:space="preserve">     0.19 * 1,250 * 0.443 = 105</t>
  </si>
  <si>
    <t>TOT("M1059009")</t>
  </si>
  <si>
    <t xml:space="preserve">    소계</t>
  </si>
  <si>
    <t>2. 노무비</t>
    <phoneticPr fontId="42" type="noConversion"/>
  </si>
  <si>
    <t xml:space="preserve">   가.형틀목공</t>
  </si>
  <si>
    <t xml:space="preserve">     0.16 * 174,036  = 27,845</t>
  </si>
  <si>
    <t>TOT("L004")</t>
  </si>
  <si>
    <t xml:space="preserve">   나.보통인부</t>
  </si>
  <si>
    <t xml:space="preserve">     0.04 * 102,628  = 4,105</t>
  </si>
  <si>
    <t xml:space="preserve">    합계</t>
    <phoneticPr fontId="42" type="noConversion"/>
  </si>
  <si>
    <t>#. 10산근 철근가공조립(현장) | 간단|ton</t>
    <phoneticPr fontId="42" type="noConversion"/>
  </si>
  <si>
    <t xml:space="preserve">   &lt;품셈 6-2-1&gt;</t>
  </si>
  <si>
    <t>1. 현장가공</t>
  </si>
  <si>
    <t xml:space="preserve">  가. 철 근: 1.0 TON  - 별 산 -</t>
  </si>
  <si>
    <t xml:space="preserve">  나. 철근공</t>
  </si>
  <si>
    <t xml:space="preserve">    1.07 인 * 170,033 = 181,935</t>
  </si>
  <si>
    <t>TOT("L008")</t>
  </si>
  <si>
    <t xml:space="preserve">  다. 인  부</t>
  </si>
  <si>
    <t xml:space="preserve">    0.35 인 * 102,628 = 35,919</t>
  </si>
  <si>
    <t xml:space="preserve">  라. 기구손료(노력품의 2%)</t>
  </si>
  <si>
    <t xml:space="preserve">    (181,935 + 35,919) * 0.02 = 4,357</t>
  </si>
  <si>
    <t xml:space="preserve">   소계</t>
    <phoneticPr fontId="42" type="noConversion"/>
  </si>
  <si>
    <t>2. 조립</t>
  </si>
  <si>
    <t xml:space="preserve">  가. 결속선 (0.9 MM)</t>
  </si>
  <si>
    <t xml:space="preserve">    5 kg * 1,404 = 7,020</t>
  </si>
  <si>
    <t>TOT("M0147012")</t>
  </si>
  <si>
    <t xml:space="preserve">  다. 철근공</t>
  </si>
  <si>
    <t xml:space="preserve">    1.69 인 * 170,033 = 287,355</t>
  </si>
  <si>
    <t xml:space="preserve">    0.69 인 * 102,628 = 70,813</t>
  </si>
  <si>
    <t xml:space="preserve">   합계</t>
    <phoneticPr fontId="42" type="noConversion"/>
  </si>
  <si>
    <t xml:space="preserve">             L1 = 0.2 km</t>
  </si>
  <si>
    <t xml:space="preserve">   제작장 ----------------&gt; 현장</t>
  </si>
  <si>
    <t xml:space="preserve">           v1=10,  v2=15</t>
  </si>
  <si>
    <t xml:space="preserve"> 1) 크레인적재</t>
  </si>
  <si>
    <t xml:space="preserve">    t1 = 900 sec(고리걸기)</t>
  </si>
  <si>
    <t xml:space="preserve">    t2 = 120</t>
  </si>
  <si>
    <t xml:space="preserve">    t3 = 480 sec(고리걸기)</t>
  </si>
  <si>
    <t xml:space="preserve">    t4 = 120 sec(고리걸기)</t>
  </si>
  <si>
    <t xml:space="preserve">   Cm =  t1+t2+t3+t4 = 1,620.00</t>
  </si>
  <si>
    <t xml:space="preserve">   qt = 1.0,  E = 0.8, f = 1.0</t>
  </si>
  <si>
    <t xml:space="preserve">   Q = 3600*qt*f*E / Cm =1.78</t>
  </si>
  <si>
    <t xml:space="preserve">   소 계</t>
  </si>
  <si>
    <t xml:space="preserve">  2) 인건비</t>
  </si>
  <si>
    <t xml:space="preserve">  3) 트레일러 운반</t>
  </si>
  <si>
    <t xml:space="preserve">    q1 = 1, E1=0.9, f1=1</t>
  </si>
  <si>
    <t xml:space="preserve">   t1 = 27,  t3 = 12,  t4 = 0.42</t>
  </si>
  <si>
    <t xml:space="preserve">   t2 = (0.2/10 + 0.2/15)*60=2.00</t>
  </si>
  <si>
    <t xml:space="preserve">   Cm1 = t1+t2+t3+t4 = 41.42</t>
  </si>
  <si>
    <t xml:space="preserve">   Q = 60*q1*f1*E1 /  Cm1=1.30</t>
  </si>
  <si>
    <t>TOT("L006")</t>
  </si>
  <si>
    <t>1. 철 골 공</t>
  </si>
  <si>
    <t>2. 조  수 (조력공)</t>
  </si>
  <si>
    <t>TOT("L083")</t>
  </si>
  <si>
    <t>폐기물상차</t>
  </si>
  <si>
    <t>폐기물상차</t>
    <phoneticPr fontId="3" type="noConversion"/>
  </si>
  <si>
    <t>굴삭기(무한궤도), 0.7㎥</t>
  </si>
  <si>
    <t>굴삭기(무한궤도), 0.7㎥</t>
    <phoneticPr fontId="3" type="noConversion"/>
  </si>
  <si>
    <t>㎥</t>
    <phoneticPr fontId="2" type="noConversion"/>
  </si>
  <si>
    <t xml:space="preserve">    1㎥ 당 작업시간</t>
    <phoneticPr fontId="42" type="noConversion"/>
  </si>
  <si>
    <t>폐기물운반</t>
  </si>
  <si>
    <t>폐기물운반</t>
    <phoneticPr fontId="3" type="noConversion"/>
  </si>
  <si>
    <t>덤프트럭 15ton</t>
  </si>
  <si>
    <t>덤프트럭 15ton</t>
    <phoneticPr fontId="3" type="noConversion"/>
  </si>
  <si>
    <t>15ton</t>
    <phoneticPr fontId="2" type="noConversion"/>
  </si>
  <si>
    <t xml:space="preserve">    1㎥ ÷ 23.22㎥/hr = 0.04307hr</t>
    <phoneticPr fontId="42" type="noConversion"/>
  </si>
  <si>
    <t xml:space="preserve">    1㎥ ÷ 6.35㎥/hr = 0.15748hr</t>
    <phoneticPr fontId="42" type="noConversion"/>
  </si>
  <si>
    <t>단가산출</t>
  </si>
  <si>
    <t>산    출    근    거</t>
  </si>
  <si>
    <t>합  계</t>
  </si>
  <si>
    <t>노무비</t>
  </si>
  <si>
    <t>재료비</t>
  </si>
  <si>
    <t>경  비</t>
  </si>
  <si>
    <t>1.</t>
  </si>
  <si>
    <t>:</t>
  </si>
  <si>
    <t>×</t>
  </si>
  <si>
    <t>=</t>
  </si>
  <si>
    <t>2.</t>
  </si>
  <si>
    <t>경</t>
  </si>
  <si>
    <t>비</t>
  </si>
  <si>
    <t>전력</t>
  </si>
  <si>
    <t>3.</t>
  </si>
  <si>
    <t>%</t>
  </si>
  <si>
    <t>(</t>
  </si>
  <si>
    <t>)</t>
  </si>
  <si>
    <t>용 접 공</t>
  </si>
  <si>
    <t>인부소계</t>
  </si>
  <si>
    <t>4.</t>
  </si>
  <si>
    <t>5.</t>
  </si>
  <si>
    <t>합</t>
  </si>
  <si>
    <t>+</t>
  </si>
  <si>
    <t>(6000ℓ/병)</t>
  </si>
  <si>
    <t>자재소계</t>
  </si>
  <si>
    <t>한국철강</t>
  </si>
  <si>
    <t>공사중점</t>
  </si>
  <si>
    <t>L</t>
  </si>
  <si>
    <t>Km</t>
  </si>
  <si>
    <t>운반</t>
  </si>
  <si>
    <t>12.0</t>
  </si>
  <si>
    <t>구역화물운임</t>
  </si>
  <si>
    <t>구역화물</t>
  </si>
  <si>
    <t>(12.0톤,230km)</t>
    <phoneticPr fontId="42" type="noConversion"/>
  </si>
  <si>
    <t>÷</t>
  </si>
  <si>
    <t>상</t>
  </si>
  <si>
    <t>차</t>
  </si>
  <si>
    <t>공장</t>
  </si>
  <si>
    <t>상차</t>
  </si>
  <si>
    <t>하</t>
  </si>
  <si>
    <t>하차비</t>
  </si>
  <si>
    <t>(VAT포함)</t>
  </si>
  <si>
    <t>Q</t>
  </si>
  <si>
    <t>소</t>
  </si>
  <si>
    <t>료</t>
  </si>
  <si>
    <t>건</t>
  </si>
  <si>
    <t>9.잡철물제작및설치(간 단)[Ton]</t>
  </si>
  <si>
    <t>(산소KSE4301)</t>
  </si>
  <si>
    <t>(98%(용접용))</t>
  </si>
  <si>
    <t>철    공</t>
  </si>
  <si>
    <t>인건비의</t>
  </si>
  <si>
    <t>3</t>
  </si>
  <si>
    <t>기타손료</t>
  </si>
  <si>
    <t>용접기(교류)</t>
  </si>
  <si>
    <t>(200Amp)</t>
  </si>
  <si>
    <t>전</t>
  </si>
  <si>
    <t>력</t>
  </si>
  <si>
    <t>임시</t>
  </si>
  <si>
    <t>강재운반</t>
    <phoneticPr fontId="2" type="noConversion"/>
  </si>
  <si>
    <t>L=230km</t>
    <phoneticPr fontId="2" type="noConversion"/>
  </si>
  <si>
    <t>ton</t>
    <phoneticPr fontId="2" type="noConversion"/>
  </si>
  <si>
    <t>구역화물</t>
    <phoneticPr fontId="3" type="noConversion"/>
  </si>
  <si>
    <t>ton</t>
    <phoneticPr fontId="3" type="noConversion"/>
  </si>
  <si>
    <t>12.0톤, 230km</t>
    <phoneticPr fontId="3" type="noConversion"/>
  </si>
  <si>
    <t>ton</t>
    <phoneticPr fontId="2" type="noConversion"/>
  </si>
  <si>
    <t>하차비</t>
    <phoneticPr fontId="3" type="noConversion"/>
  </si>
  <si>
    <t>ton</t>
    <phoneticPr fontId="3" type="noConversion"/>
  </si>
  <si>
    <t>=</t>
    <phoneticPr fontId="2" type="noConversion"/>
  </si>
  <si>
    <t>+</t>
    <phoneticPr fontId="2" type="noConversion"/>
  </si>
  <si>
    <t>15 TON</t>
  </si>
  <si>
    <t>15 TON</t>
    <phoneticPr fontId="2" type="noConversion"/>
  </si>
  <si>
    <t>15 TON</t>
    <phoneticPr fontId="3" type="noConversion"/>
  </si>
  <si>
    <t>육상운반 및 거치</t>
    <phoneticPr fontId="2" type="noConversion"/>
  </si>
  <si>
    <t>트럭탑재형 크레인</t>
  </si>
  <si>
    <t>트럭 트랙터 및 평판트레일러</t>
  </si>
  <si>
    <t>트럭 트랙터 및 평판트레일러</t>
    <phoneticPr fontId="2" type="noConversion"/>
  </si>
  <si>
    <t>40 TON</t>
  </si>
  <si>
    <t>40 TON</t>
    <phoneticPr fontId="2" type="noConversion"/>
  </si>
  <si>
    <t>건설기계운전사</t>
    <phoneticPr fontId="2" type="noConversion"/>
  </si>
  <si>
    <t>40 TON</t>
    <phoneticPr fontId="3" type="noConversion"/>
  </si>
  <si>
    <t xml:space="preserve">   비   계  공 : 1hr/8r * 1인</t>
    <phoneticPr fontId="42" type="noConversion"/>
  </si>
  <si>
    <t xml:space="preserve">   보 통 인 부 : 1hr/8r * 6인</t>
    <phoneticPr fontId="42" type="noConversion"/>
  </si>
  <si>
    <t>1. 육상운반 (트럭크레인15ton + 트레일러 40ton)</t>
    <phoneticPr fontId="2" type="noConversion"/>
  </si>
  <si>
    <t>콘크리트 펌프차</t>
  </si>
  <si>
    <t>콘크리트 펌프차</t>
    <phoneticPr fontId="2" type="noConversion"/>
  </si>
  <si>
    <t>52M(80-95㎥/hr)</t>
  </si>
  <si>
    <t>52M(80-95㎥/hr)</t>
    <phoneticPr fontId="2" type="noConversion"/>
  </si>
  <si>
    <t>콘크리트타설(무근)</t>
  </si>
  <si>
    <t>펌프차(52m)</t>
  </si>
  <si>
    <t xml:space="preserve">   콘크리트공 : 0.025hr</t>
    <phoneticPr fontId="42" type="noConversion"/>
  </si>
  <si>
    <t xml:space="preserve">   특별인부 : 0.005hr</t>
    <phoneticPr fontId="42" type="noConversion"/>
  </si>
  <si>
    <t xml:space="preserve">   보통인부 : 0.005hr</t>
    <phoneticPr fontId="42" type="noConversion"/>
  </si>
  <si>
    <t xml:space="preserve">  보통인부 : 0.022hr</t>
    <phoneticPr fontId="42" type="noConversion"/>
  </si>
  <si>
    <t xml:space="preserve">  제잡비(양생재료, 기구손료) : 31%</t>
    <phoneticPr fontId="42" type="noConversion"/>
  </si>
  <si>
    <t>붐타설</t>
    <phoneticPr fontId="2" type="noConversion"/>
  </si>
  <si>
    <t>양생</t>
    <phoneticPr fontId="2" type="noConversion"/>
  </si>
  <si>
    <t>제잡비</t>
    <phoneticPr fontId="2" type="noConversion"/>
  </si>
  <si>
    <t>콘크리트공</t>
    <phoneticPr fontId="2" type="noConversion"/>
  </si>
  <si>
    <t>중기운반비</t>
  </si>
  <si>
    <t>식</t>
    <phoneticPr fontId="2" type="noConversion"/>
  </si>
  <si>
    <t>20 TON</t>
    <phoneticPr fontId="2" type="noConversion"/>
  </si>
  <si>
    <t>20 TON</t>
    <phoneticPr fontId="3" type="noConversion"/>
  </si>
  <si>
    <t>25ton</t>
    <phoneticPr fontId="2" type="noConversion"/>
  </si>
  <si>
    <t>25ton</t>
    <phoneticPr fontId="3" type="noConversion"/>
  </si>
  <si>
    <t xml:space="preserve">   가.크레인(타이어) (10 TON) - 1대</t>
    <phoneticPr fontId="2" type="noConversion"/>
  </si>
  <si>
    <t xml:space="preserve">    바.크레인(타이어) (25 TON) - 1대</t>
    <phoneticPr fontId="2" type="noConversion"/>
  </si>
  <si>
    <t xml:space="preserve">    재 료 비 :1.5hr * 2회 * 8대 = 24hr</t>
    <phoneticPr fontId="42" type="noConversion"/>
  </si>
  <si>
    <t xml:space="preserve">                        20 TON  40 TON</t>
    <phoneticPr fontId="2" type="noConversion"/>
  </si>
  <si>
    <t xml:space="preserve">    노 무 비 : 2.17hr * 2회 * 8대 = 34.72hr</t>
    <phoneticPr fontId="42" type="noConversion"/>
  </si>
  <si>
    <t xml:space="preserve">    경    비 : 2.17hr * 2회 * 8대 = 34.72hr</t>
    <phoneticPr fontId="42" type="noConversion"/>
  </si>
  <si>
    <t>1. 트레일러 (20 TON) - 8대</t>
    <phoneticPr fontId="2" type="noConversion"/>
  </si>
  <si>
    <t xml:space="preserve">    3 인 / 250 공 = 0.012 인/공</t>
    <phoneticPr fontId="42" type="noConversion"/>
  </si>
  <si>
    <t xml:space="preserve">    1 인 / 250 공 = 0.004 인/공</t>
    <phoneticPr fontId="42" type="noConversion"/>
  </si>
  <si>
    <t>조력공</t>
    <phoneticPr fontId="2" type="noConversion"/>
  </si>
  <si>
    <t>조력공</t>
    <phoneticPr fontId="2" type="noConversion"/>
  </si>
  <si>
    <t>일위대가 수량산출근거표</t>
    <phoneticPr fontId="11" type="noConversion"/>
  </si>
  <si>
    <t>일위 제 51호표 폐기물상차 | 굴삭기 0.7㎥|㎥</t>
    <phoneticPr fontId="42" type="noConversion"/>
  </si>
  <si>
    <t>일위 제 52호표 폐기물 운반(폐콘크리트) | 덤프 15ton|㎥</t>
    <phoneticPr fontId="42" type="noConversion"/>
  </si>
  <si>
    <t>일위 제 54호표 콘크리트타설(무근) S=15㎝ | 펌프차(52m)|㎥</t>
    <phoneticPr fontId="42" type="noConversion"/>
  </si>
  <si>
    <t>일위 제55호표 중기운반비 | |식</t>
    <phoneticPr fontId="42" type="noConversion"/>
  </si>
  <si>
    <t>일위 제53호표 육상운반 및 거치 | 제작장-현장| ton</t>
    <phoneticPr fontId="42" type="noConversion"/>
  </si>
  <si>
    <t>일위 제 18호표 볼트조이기 | |개</t>
    <phoneticPr fontId="42" type="noConversion"/>
  </si>
  <si>
    <t xml:space="preserve">  1. 적재 (백호우 0.70 ㎥) - 본공사에서 계상</t>
    <phoneticPr fontId="42" type="noConversion"/>
  </si>
  <si>
    <t xml:space="preserve">     q0 = 0.70 , K = 0.55 , f = 1 / 1.5 = 0.67</t>
    <phoneticPr fontId="42" type="noConversion"/>
  </si>
  <si>
    <t xml:space="preserve">    노 무 비 : 2.17hr * 2회 * 1대 = 4.34hr</t>
    <phoneticPr fontId="42" type="noConversion"/>
  </si>
  <si>
    <t xml:space="preserve">    경    비 : 2.17hr * 2회 * 1대 = 4.34hr</t>
    <phoneticPr fontId="42" type="noConversion"/>
  </si>
  <si>
    <t xml:space="preserve">    재 료 비 :1.5hr * 2회 * 1대 = 3hr</t>
    <phoneticPr fontId="42" type="noConversion"/>
  </si>
  <si>
    <t>기타</t>
    <phoneticPr fontId="2" type="noConversion"/>
  </si>
  <si>
    <t>특수 및 기타</t>
    <phoneticPr fontId="2" type="noConversion"/>
  </si>
  <si>
    <t>간단</t>
    <phoneticPr fontId="2" type="noConversion"/>
  </si>
  <si>
    <t>간단</t>
    <phoneticPr fontId="2" type="noConversion"/>
  </si>
  <si>
    <t>건명</t>
    <phoneticPr fontId="3" type="noConversion"/>
  </si>
  <si>
    <t>(부가세)</t>
    <phoneticPr fontId="2" type="noConversion"/>
  </si>
  <si>
    <t>10ton, 재료비</t>
    <phoneticPr fontId="3" type="noConversion"/>
  </si>
  <si>
    <t>10ton, 노무비</t>
    <phoneticPr fontId="3" type="noConversion"/>
  </si>
  <si>
    <t>10ton, 경비</t>
    <phoneticPr fontId="3" type="noConversion"/>
  </si>
  <si>
    <t>25ton, 재료비</t>
    <phoneticPr fontId="3" type="noConversion"/>
  </si>
  <si>
    <t>25ton, 노무비</t>
    <phoneticPr fontId="3" type="noConversion"/>
  </si>
  <si>
    <t>25ton, 경비</t>
    <phoneticPr fontId="3" type="noConversion"/>
  </si>
  <si>
    <t>20 TON, 재료비</t>
    <phoneticPr fontId="2" type="noConversion"/>
  </si>
  <si>
    <t>20 TON, 노무비</t>
    <phoneticPr fontId="2" type="noConversion"/>
  </si>
  <si>
    <t>20 TON, 경비</t>
    <phoneticPr fontId="2" type="noConversion"/>
  </si>
  <si>
    <t>40 TON, 재료비</t>
    <phoneticPr fontId="2" type="noConversion"/>
  </si>
  <si>
    <t>40 TON, 노무비</t>
    <phoneticPr fontId="2" type="noConversion"/>
  </si>
  <si>
    <t>40 TON, 경비</t>
    <phoneticPr fontId="2" type="noConversion"/>
  </si>
  <si>
    <t>경량형강 철골조 조립설치</t>
  </si>
  <si>
    <t>경량형강 철골조 조립설치</t>
    <phoneticPr fontId="2" type="noConversion"/>
  </si>
  <si>
    <t>내력식</t>
    <phoneticPr fontId="2" type="noConversion"/>
  </si>
  <si>
    <t>ton</t>
    <phoneticPr fontId="2" type="noConversion"/>
  </si>
  <si>
    <t>철공</t>
    <phoneticPr fontId="2" type="noConversion"/>
  </si>
  <si>
    <t>공구손료</t>
    <phoneticPr fontId="2" type="noConversion"/>
  </si>
  <si>
    <t>내력식</t>
    <phoneticPr fontId="2" type="noConversion"/>
  </si>
  <si>
    <t>(Ⅰ) 공사원가</t>
    <phoneticPr fontId="2" type="noConversion"/>
  </si>
  <si>
    <t>원가계산서</t>
    <phoneticPr fontId="3" type="noConversion"/>
  </si>
  <si>
    <t>내역서</t>
    <phoneticPr fontId="3" type="noConversion"/>
  </si>
  <si>
    <t>일위대가 집계표</t>
    <phoneticPr fontId="3" type="noConversion"/>
  </si>
  <si>
    <t>일위대가 산출표</t>
    <phoneticPr fontId="3" type="noConversion"/>
  </si>
  <si>
    <t>단가산출 집계표</t>
    <phoneticPr fontId="3" type="noConversion"/>
  </si>
  <si>
    <t>노임 단가표</t>
    <phoneticPr fontId="11" type="noConversion"/>
  </si>
  <si>
    <t xml:space="preserve">     직접노무비 임율은 공인기관에서 조사공표한 건설노임단가를 기준하여 직종별로</t>
    <phoneticPr fontId="11" type="noConversion"/>
  </si>
  <si>
    <t xml:space="preserve">     노무공수는 건설공사 표준품셈에 의거하여 노무공수를 적용하여 산정하였습니다.</t>
    <phoneticPr fontId="11" type="noConversion"/>
  </si>
  <si>
    <t xml:space="preserve">    해당 직종별 노임단가를 적용하였습니다.</t>
    <phoneticPr fontId="11" type="noConversion"/>
  </si>
  <si>
    <t xml:space="preserve">     간접노무비는 조달청에서 공표한 2017년 건축·산업환경설비공사 원가계산 제비율을</t>
    <phoneticPr fontId="11" type="noConversion"/>
  </si>
  <si>
    <t xml:space="preserve">     경비는 조달청에서 공표한 2017년 건축·산업환경설비공사 원가계산 제비율을</t>
    <phoneticPr fontId="11" type="noConversion"/>
  </si>
  <si>
    <t xml:space="preserve">    일반관리비는 조달청에서 공표한 2017년 건축·산업환경설비공사 원가계산 제비율을</t>
    <phoneticPr fontId="11" type="noConversion"/>
  </si>
  <si>
    <t xml:space="preserve">    준용하여 추정가격 50억미만 요율인 6.0%를 적용하여 배부대상액(재료비+노무비+경비)에</t>
    <phoneticPr fontId="11" type="noConversion"/>
  </si>
  <si>
    <t xml:space="preserve">    승하여 적용하였습니다.</t>
    <phoneticPr fontId="11" type="noConversion"/>
  </si>
  <si>
    <t xml:space="preserve">    해당 비목별 요율을 적용하였습니다.</t>
    <phoneticPr fontId="11" type="noConversion"/>
  </si>
  <si>
    <t xml:space="preserve"> 이윤은 영업이익으로서 조달청에서 공표한 2017년 건축·산업환경설비공사 원가계산</t>
    <phoneticPr fontId="11" type="noConversion"/>
  </si>
  <si>
    <t>제비율을 준용하여 추적가경 50억 미만 요율인 15.0%를 적용하였습니다.</t>
    <phoneticPr fontId="11" type="noConversion"/>
  </si>
  <si>
    <t>Ⅴ. 참고자료</t>
    <phoneticPr fontId="11" type="noConversion"/>
  </si>
  <si>
    <t>Ⅳ. 원가계산서</t>
    <phoneticPr fontId="11" type="noConversion"/>
  </si>
  <si>
    <t>톤</t>
    <phoneticPr fontId="2" type="noConversion"/>
  </si>
  <si>
    <t>Ⅶ-2. 임금대장</t>
    <phoneticPr fontId="11" type="noConversion"/>
  </si>
  <si>
    <t>Ⅶ-3. 규격서</t>
    <phoneticPr fontId="11" type="noConversion"/>
  </si>
  <si>
    <t>Ⅶ-4. 단가증빙</t>
    <phoneticPr fontId="11" type="noConversion"/>
  </si>
  <si>
    <t>복잡</t>
    <phoneticPr fontId="2" type="noConversion"/>
  </si>
  <si>
    <t>(27(L)x5.0(H)x6.0)x0.65 = 526 ㎥</t>
    <phoneticPr fontId="2" type="noConversion"/>
  </si>
  <si>
    <r>
      <t xml:space="preserve">⊙ 일 반  화 물 자 동 차  운 임 </t>
    </r>
    <r>
      <rPr>
        <sz val="12"/>
        <color indexed="9"/>
        <rFont val="돋움체"/>
        <family val="3"/>
        <charset val="129"/>
      </rPr>
      <t>(1998년 2월 21일시행)</t>
    </r>
    <phoneticPr fontId="57" type="noConversion"/>
  </si>
  <si>
    <t>톤급</t>
    <phoneticPr fontId="57" type="noConversion"/>
  </si>
  <si>
    <t>초과 0.5톤</t>
    <phoneticPr fontId="57" type="noConversion"/>
  </si>
  <si>
    <t>거리</t>
    <phoneticPr fontId="57" type="noConversion"/>
  </si>
  <si>
    <t>10km까지</t>
    <phoneticPr fontId="57" type="noConversion"/>
  </si>
  <si>
    <t>510km초과   매50km마다</t>
    <phoneticPr fontId="57" type="noConversion"/>
  </si>
  <si>
    <t>510km초과        매 50km마다</t>
    <phoneticPr fontId="57" type="noConversion"/>
  </si>
  <si>
    <t>60 / 67</t>
    <phoneticPr fontId="3" type="noConversion"/>
  </si>
  <si>
    <t>62 / 68</t>
    <phoneticPr fontId="3" type="noConversion"/>
  </si>
  <si>
    <t>63 / 69</t>
    <phoneticPr fontId="3" type="noConversion"/>
  </si>
  <si>
    <t>64 / 70</t>
    <phoneticPr fontId="3" type="noConversion"/>
  </si>
  <si>
    <t>65 / 71</t>
    <phoneticPr fontId="3" type="noConversion"/>
  </si>
  <si>
    <t>66 / 72</t>
    <phoneticPr fontId="3" type="noConversion"/>
  </si>
  <si>
    <t>65 / 72</t>
    <phoneticPr fontId="3" type="noConversion"/>
  </si>
  <si>
    <t>61 / 67</t>
    <phoneticPr fontId="3" type="noConversion"/>
  </si>
</sst>
</file>

<file path=xl/styles.xml><?xml version="1.0" encoding="utf-8"?>
<styleSheet xmlns="http://schemas.openxmlformats.org/spreadsheetml/2006/main">
  <numFmts count="21">
    <numFmt numFmtId="41" formatCode="_-* #,##0_-;\-* #,##0_-;_-* &quot;-&quot;_-;_-@_-"/>
    <numFmt numFmtId="176" formatCode="_-* #,##0.0000_-;\-* #,##0.0000_-;_-* &quot;-&quot;_-;_-@_-"/>
    <numFmt numFmtId="177" formatCode="_-* #,##0.000_-;\-* #,##0.000_-;_-* &quot;-&quot;_-;_-@_-"/>
    <numFmt numFmtId="178" formatCode="&quot;(표 &quot;#,##0&quot;)&quot;"/>
    <numFmt numFmtId="179" formatCode="0_);[Red]\(0\)"/>
    <numFmt numFmtId="180" formatCode="_ * #,##0_ ;_ * \-#,##0_ ;_ * &quot;-&quot;_ ;_ @_ "/>
    <numFmt numFmtId="181" formatCode="&quot;제 &quot;#,##0&quot;호표&quot;"/>
    <numFmt numFmtId="182" formatCode="_-* #,##0.000_-;\-* #,##0.000_-;_-* &quot;-&quot;???_-;_-@_-"/>
    <numFmt numFmtId="183" formatCode="_-* #,##0.000_-;\-* #,##0.000_-;_-* &quot;-&quot;????_-;_-@_-"/>
    <numFmt numFmtId="184" formatCode="_-* #,##0.0000_-;\-* #,##0.0000_-;_-* &quot;-&quot;????_-;_-@_-"/>
    <numFmt numFmtId="185" formatCode="&quot;순제조원가 × &quot;0.00%"/>
    <numFmt numFmtId="186" formatCode="_-* #,##0.0_-;\-* #,##0.0_-;_-* &quot;-&quot;_-;_-@_-"/>
    <numFmt numFmtId="187" formatCode="General;\-General\,&quot;&quot;;@"/>
    <numFmt numFmtId="188" formatCode="#,###;\-#,###;&quot;&quot;;@"/>
    <numFmt numFmtId="189" formatCode="#,##0.#######"/>
    <numFmt numFmtId="190" formatCode="#,##0.##########"/>
    <numFmt numFmtId="191" formatCode="0.00000"/>
    <numFmt numFmtId="193" formatCode="_-* #,##0.0000_-;\-* #,##0.0000_-;_-* &quot;-&quot;???_-;_-@_-"/>
    <numFmt numFmtId="194" formatCode="General&quot;톤이하&quot;"/>
    <numFmt numFmtId="195" formatCode="General&quot;톤&quot;"/>
    <numFmt numFmtId="196" formatCode="#,##0_ "/>
  </numFmts>
  <fonts count="61">
    <font>
      <sz val="11"/>
      <color theme="1"/>
      <name val="맑은 고딕"/>
      <family val="2"/>
      <charset val="129"/>
    </font>
    <font>
      <sz val="11"/>
      <color theme="1"/>
      <name val="맑은 고딕"/>
      <family val="2"/>
      <charset val="129"/>
    </font>
    <font>
      <sz val="8"/>
      <name val="맑은 고딕"/>
      <family val="2"/>
      <charset val="129"/>
    </font>
    <font>
      <sz val="8"/>
      <name val="맑은 고딕"/>
      <family val="2"/>
      <charset val="129"/>
      <scheme val="minor"/>
    </font>
    <font>
      <sz val="11"/>
      <color theme="1"/>
      <name val="맑은 고딕"/>
      <family val="3"/>
      <charset val="129"/>
      <scheme val="minor"/>
    </font>
    <font>
      <sz val="10"/>
      <color theme="1"/>
      <name val="맑은 고딕"/>
      <family val="2"/>
      <charset val="129"/>
      <scheme val="minor"/>
    </font>
    <font>
      <b/>
      <sz val="11"/>
      <color theme="1"/>
      <name val="맑은 고딕"/>
      <family val="3"/>
      <charset val="129"/>
      <scheme val="minor"/>
    </font>
    <font>
      <sz val="10"/>
      <color theme="1"/>
      <name val="맑은 고딕"/>
      <family val="3"/>
      <charset val="129"/>
      <scheme val="minor"/>
    </font>
    <font>
      <sz val="10"/>
      <name val="맑은 고딕"/>
      <family val="3"/>
      <charset val="129"/>
      <scheme val="minor"/>
    </font>
    <font>
      <sz val="11"/>
      <name val="굴림체"/>
      <family val="3"/>
      <charset val="129"/>
    </font>
    <font>
      <b/>
      <sz val="22"/>
      <name val="맑은 고딕"/>
      <family val="3"/>
      <charset val="129"/>
      <scheme val="minor"/>
    </font>
    <font>
      <sz val="8"/>
      <name val="돋움"/>
      <family val="3"/>
      <charset val="129"/>
    </font>
    <font>
      <sz val="11"/>
      <name val="돋움"/>
      <family val="3"/>
      <charset val="129"/>
    </font>
    <font>
      <b/>
      <sz val="31.5"/>
      <color theme="1"/>
      <name val="맑은 고딕"/>
      <family val="3"/>
      <charset val="129"/>
      <scheme val="minor"/>
    </font>
    <font>
      <sz val="11"/>
      <name val="맑은 고딕"/>
      <family val="3"/>
      <charset val="129"/>
      <scheme val="minor"/>
    </font>
    <font>
      <b/>
      <sz val="22"/>
      <color theme="1"/>
      <name val="맑은 고딕"/>
      <family val="3"/>
      <charset val="129"/>
      <scheme val="minor"/>
    </font>
    <font>
      <b/>
      <sz val="31.4"/>
      <color theme="1"/>
      <name val="맑은 고딕"/>
      <family val="3"/>
      <charset val="129"/>
      <scheme val="minor"/>
    </font>
    <font>
      <sz val="11"/>
      <name val="맑은 고딕"/>
      <family val="3"/>
      <charset val="129"/>
      <scheme val="major"/>
    </font>
    <font>
      <sz val="12"/>
      <name val="명조"/>
      <family val="3"/>
      <charset val="129"/>
    </font>
    <font>
      <b/>
      <sz val="28"/>
      <name val="맑은 고딕"/>
      <family val="3"/>
      <charset val="129"/>
      <scheme val="minor"/>
    </font>
    <font>
      <sz val="16"/>
      <color theme="1"/>
      <name val="맑은 고딕"/>
      <family val="2"/>
      <charset val="129"/>
      <scheme val="minor"/>
    </font>
    <font>
      <sz val="16"/>
      <color theme="1"/>
      <name val="맑은 고딕"/>
      <family val="3"/>
      <charset val="129"/>
      <scheme val="minor"/>
    </font>
    <font>
      <b/>
      <sz val="20"/>
      <color theme="1"/>
      <name val="맑은 고딕"/>
      <family val="3"/>
      <charset val="129"/>
      <scheme val="minor"/>
    </font>
    <font>
      <b/>
      <sz val="16"/>
      <color theme="1"/>
      <name val="맑은 고딕"/>
      <family val="3"/>
      <charset val="129"/>
      <scheme val="minor"/>
    </font>
    <font>
      <sz val="14"/>
      <color theme="1"/>
      <name val="맑은 고딕"/>
      <family val="3"/>
      <charset val="129"/>
      <scheme val="minor"/>
    </font>
    <font>
      <b/>
      <sz val="14"/>
      <color theme="1"/>
      <name val="맑은 고딕"/>
      <family val="3"/>
      <charset val="129"/>
      <scheme val="minor"/>
    </font>
    <font>
      <b/>
      <sz val="18"/>
      <name val="맑은 고딕"/>
      <family val="3"/>
      <charset val="129"/>
      <scheme val="minor"/>
    </font>
    <font>
      <sz val="11.5"/>
      <name val="맑은 고딕"/>
      <family val="3"/>
      <charset val="129"/>
      <scheme val="minor"/>
    </font>
    <font>
      <b/>
      <sz val="11"/>
      <name val="맑은 고딕"/>
      <family val="3"/>
      <charset val="129"/>
      <scheme val="minor"/>
    </font>
    <font>
      <sz val="11"/>
      <color theme="1"/>
      <name val="맑은 고딕"/>
      <family val="3"/>
      <charset val="129"/>
    </font>
    <font>
      <b/>
      <sz val="11"/>
      <color theme="1"/>
      <name val="맑은 고딕"/>
      <family val="2"/>
      <charset val="129"/>
      <scheme val="minor"/>
    </font>
    <font>
      <sz val="15"/>
      <color theme="1"/>
      <name val="맑은 고딕"/>
      <family val="2"/>
      <charset val="129"/>
      <scheme val="minor"/>
    </font>
    <font>
      <sz val="15"/>
      <color theme="1"/>
      <name val="맑은 고딕"/>
      <family val="3"/>
      <charset val="129"/>
    </font>
    <font>
      <sz val="15"/>
      <color theme="1"/>
      <name val="맑은 고딕"/>
      <family val="2"/>
      <charset val="129"/>
    </font>
    <font>
      <sz val="11"/>
      <color theme="1"/>
      <name val="맑은 고딕"/>
      <family val="2"/>
      <charset val="129"/>
      <scheme val="minor"/>
    </font>
    <font>
      <sz val="11"/>
      <name val="맑은 고딕"/>
      <family val="2"/>
      <charset val="129"/>
      <scheme val="minor"/>
    </font>
    <font>
      <sz val="15"/>
      <name val="맑은 고딕"/>
      <family val="2"/>
      <charset val="129"/>
      <scheme val="minor"/>
    </font>
    <font>
      <sz val="11"/>
      <color indexed="8"/>
      <name val="맑은 고딕"/>
      <family val="3"/>
      <charset val="129"/>
    </font>
    <font>
      <sz val="10"/>
      <name val="돋움체"/>
      <family val="3"/>
      <charset val="129"/>
    </font>
    <font>
      <sz val="6"/>
      <name val="돋움"/>
      <family val="3"/>
      <charset val="129"/>
    </font>
    <font>
      <sz val="10"/>
      <name val="돋움"/>
      <family val="3"/>
      <charset val="129"/>
    </font>
    <font>
      <sz val="9"/>
      <color theme="1"/>
      <name val="맑은 고딕"/>
      <family val="3"/>
      <charset val="129"/>
    </font>
    <font>
      <sz val="8"/>
      <name val="굴림체"/>
      <family val="3"/>
      <charset val="129"/>
    </font>
    <font>
      <sz val="9"/>
      <color indexed="8"/>
      <name val="굴림체"/>
      <family val="3"/>
      <charset val="129"/>
    </font>
    <font>
      <sz val="10"/>
      <color indexed="8"/>
      <name val="Arial"/>
      <family val="2"/>
    </font>
    <font>
      <b/>
      <sz val="20"/>
      <name val="맑은 고딕"/>
      <family val="3"/>
      <charset val="129"/>
      <scheme val="major"/>
    </font>
    <font>
      <sz val="20"/>
      <name val="맑은 고딕"/>
      <family val="3"/>
      <charset val="129"/>
      <scheme val="major"/>
    </font>
    <font>
      <sz val="16"/>
      <name val="맑은 고딕"/>
      <family val="3"/>
      <charset val="129"/>
      <scheme val="major"/>
    </font>
    <font>
      <b/>
      <sz val="10"/>
      <color indexed="8"/>
      <name val="맑은 고딕"/>
      <family val="3"/>
      <charset val="129"/>
      <scheme val="major"/>
    </font>
    <font>
      <sz val="10"/>
      <color indexed="8"/>
      <name val="맑은 고딕"/>
      <family val="3"/>
      <charset val="129"/>
      <scheme val="major"/>
    </font>
    <font>
      <sz val="9"/>
      <color indexed="8"/>
      <name val="맑은 고딕"/>
      <family val="3"/>
      <charset val="129"/>
      <scheme val="major"/>
    </font>
    <font>
      <b/>
      <sz val="20"/>
      <color indexed="8"/>
      <name val="맑은 고딕"/>
      <family val="3"/>
      <charset val="129"/>
      <scheme val="major"/>
    </font>
    <font>
      <b/>
      <sz val="9"/>
      <color indexed="8"/>
      <name val="맑은 고딕"/>
      <family val="3"/>
      <charset val="129"/>
      <scheme val="major"/>
    </font>
    <font>
      <sz val="9"/>
      <color indexed="81"/>
      <name val="Tahoma"/>
      <family val="2"/>
    </font>
    <font>
      <b/>
      <sz val="9"/>
      <color indexed="81"/>
      <name val="Tahoma"/>
      <family val="2"/>
    </font>
    <font>
      <sz val="12"/>
      <name val="돋움체"/>
      <family val="3"/>
      <charset val="129"/>
    </font>
    <font>
      <sz val="12"/>
      <color indexed="9"/>
      <name val="돋움체"/>
      <family val="3"/>
      <charset val="129"/>
    </font>
    <font>
      <sz val="8"/>
      <name val="돋움체"/>
      <family val="3"/>
      <charset val="129"/>
    </font>
    <font>
      <sz val="9"/>
      <name val="돋움체"/>
      <family val="3"/>
      <charset val="129"/>
    </font>
    <font>
      <sz val="8"/>
      <name val="Arial Narrow"/>
      <family val="2"/>
    </font>
    <font>
      <sz val="6"/>
      <name val="돋움체"/>
      <family val="3"/>
      <charset val="129"/>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rgb="FFFFC000"/>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style="thin">
        <color indexed="64"/>
      </right>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diagonal/>
    </border>
    <border>
      <left style="hair">
        <color indexed="64"/>
      </left>
      <right/>
      <top/>
      <bottom style="thin">
        <color indexed="64"/>
      </bottom>
      <diagonal/>
    </border>
    <border>
      <left style="hair">
        <color auto="1"/>
      </left>
      <right style="thin">
        <color indexed="64"/>
      </right>
      <top style="thin">
        <color auto="1"/>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17">
    <xf numFmtId="0" fontId="0" fillId="0" borderId="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9" fillId="0" borderId="0"/>
    <xf numFmtId="0" fontId="12" fillId="0" borderId="0"/>
    <xf numFmtId="180" fontId="12" fillId="0" borderId="0" applyFont="0" applyFill="0" applyBorder="0" applyAlignment="0" applyProtection="0"/>
    <xf numFmtId="0" fontId="12" fillId="0" borderId="0">
      <alignment vertical="center"/>
    </xf>
    <xf numFmtId="0" fontId="18" fillId="0" borderId="0"/>
    <xf numFmtId="0" fontId="12" fillId="0" borderId="0"/>
    <xf numFmtId="41" fontId="37" fillId="0" borderId="0" applyFont="0" applyFill="0" applyBorder="0" applyAlignment="0" applyProtection="0">
      <alignment vertical="center"/>
    </xf>
    <xf numFmtId="0" fontId="18" fillId="0" borderId="0"/>
    <xf numFmtId="0" fontId="29" fillId="0" borderId="0">
      <alignment vertical="center"/>
    </xf>
    <xf numFmtId="0" fontId="12" fillId="0" borderId="0"/>
    <xf numFmtId="41" fontId="12" fillId="0" borderId="0" applyFont="0" applyFill="0" applyBorder="0" applyAlignment="0" applyProtection="0"/>
    <xf numFmtId="0" fontId="43" fillId="0" borderId="0"/>
    <xf numFmtId="0" fontId="44" fillId="0" borderId="0"/>
    <xf numFmtId="0" fontId="38" fillId="0" borderId="0">
      <alignment vertical="center"/>
    </xf>
  </cellStyleXfs>
  <cellXfs count="366">
    <xf numFmtId="0" fontId="0" fillId="0" borderId="0" xfId="0">
      <alignment vertical="center"/>
    </xf>
    <xf numFmtId="0" fontId="4" fillId="0" borderId="0" xfId="0" applyFont="1" applyFill="1">
      <alignment vertical="center"/>
    </xf>
    <xf numFmtId="0" fontId="0" fillId="0" borderId="0" xfId="0" applyFill="1">
      <alignment vertical="center"/>
    </xf>
    <xf numFmtId="0" fontId="0" fillId="0" borderId="0" xfId="0" applyAlignment="1">
      <alignment vertical="center" shrinkToFit="1"/>
    </xf>
    <xf numFmtId="0" fontId="0" fillId="0" borderId="0" xfId="0" applyAlignment="1">
      <alignment horizontal="center" vertical="center"/>
    </xf>
    <xf numFmtId="0" fontId="0" fillId="0" borderId="0" xfId="0" applyAlignment="1">
      <alignment vertical="center" wrapText="1"/>
    </xf>
    <xf numFmtId="0" fontId="5" fillId="0" borderId="0" xfId="0" applyFont="1" applyAlignment="1">
      <alignment horizontal="center" vertical="center"/>
    </xf>
    <xf numFmtId="0" fontId="4" fillId="0" borderId="0" xfId="0" applyFont="1">
      <alignment vertical="center"/>
    </xf>
    <xf numFmtId="41" fontId="8" fillId="0" borderId="0" xfId="1" applyFont="1" applyFill="1" applyBorder="1" applyAlignment="1">
      <alignment horizontal="center" vertical="center"/>
    </xf>
    <xf numFmtId="0" fontId="8" fillId="0" borderId="0" xfId="3" applyFont="1" applyFill="1" applyBorder="1" applyAlignment="1">
      <alignment horizontal="distributed" vertical="center"/>
    </xf>
    <xf numFmtId="179" fontId="4" fillId="0" borderId="0" xfId="0" applyNumberFormat="1" applyFont="1" applyFill="1">
      <alignment vertical="center"/>
    </xf>
    <xf numFmtId="0" fontId="5" fillId="0" borderId="0" xfId="0" applyFont="1">
      <alignment vertical="center"/>
    </xf>
    <xf numFmtId="0" fontId="5" fillId="0" borderId="0" xfId="0" applyFont="1" applyAlignment="1">
      <alignment horizontal="center" vertical="center" shrinkToFit="1"/>
    </xf>
    <xf numFmtId="176" fontId="5" fillId="0" borderId="0" xfId="1" applyNumberFormat="1" applyFont="1">
      <alignment vertical="center"/>
    </xf>
    <xf numFmtId="41" fontId="5" fillId="0" borderId="0" xfId="1" applyFont="1">
      <alignment vertical="center"/>
    </xf>
    <xf numFmtId="0" fontId="0" fillId="0" borderId="0" xfId="0" applyAlignment="1">
      <alignment horizontal="center" vertical="center" shrinkToFit="1"/>
    </xf>
    <xf numFmtId="176" fontId="0" fillId="0" borderId="0" xfId="1" applyNumberFormat="1" applyFont="1">
      <alignment vertical="center"/>
    </xf>
    <xf numFmtId="41" fontId="0" fillId="0" borderId="0" xfId="1" applyFont="1">
      <alignment vertical="center"/>
    </xf>
    <xf numFmtId="0" fontId="0" fillId="0" borderId="0" xfId="0" applyNumberFormat="1">
      <alignment vertical="center"/>
    </xf>
    <xf numFmtId="0" fontId="0" fillId="3" borderId="0" xfId="0" applyFill="1" applyAlignment="1">
      <alignment horizontal="center" vertical="center" shrinkToFit="1"/>
    </xf>
    <xf numFmtId="0" fontId="0" fillId="0" borderId="0" xfId="0" applyAlignment="1">
      <alignment horizontal="left" vertical="center"/>
    </xf>
    <xf numFmtId="0" fontId="14" fillId="0" borderId="0" xfId="6" applyFont="1" applyAlignment="1">
      <alignment vertical="center"/>
    </xf>
    <xf numFmtId="0" fontId="14" fillId="0" borderId="0" xfId="6" applyFont="1" applyBorder="1" applyAlignment="1">
      <alignment vertical="center"/>
    </xf>
    <xf numFmtId="0" fontId="9" fillId="0" borderId="0" xfId="7" applyFont="1" applyAlignment="1">
      <alignment vertical="center"/>
    </xf>
    <xf numFmtId="0" fontId="14" fillId="0" borderId="1" xfId="6" applyFont="1" applyBorder="1" applyAlignment="1">
      <alignment vertical="center"/>
    </xf>
    <xf numFmtId="0" fontId="14" fillId="4" borderId="0" xfId="6" applyFont="1" applyFill="1" applyAlignment="1">
      <alignment vertical="center"/>
    </xf>
    <xf numFmtId="0" fontId="14" fillId="4" borderId="0" xfId="6" applyFont="1" applyFill="1" applyBorder="1" applyAlignment="1">
      <alignment vertical="center"/>
    </xf>
    <xf numFmtId="0" fontId="6" fillId="2" borderId="2" xfId="0" applyFont="1" applyFill="1" applyBorder="1" applyAlignment="1">
      <alignment horizontal="center" vertical="center"/>
    </xf>
    <xf numFmtId="0" fontId="6" fillId="2" borderId="2" xfId="0" applyFont="1" applyFill="1" applyBorder="1" applyAlignment="1">
      <alignment vertical="center" wrapText="1"/>
    </xf>
    <xf numFmtId="41" fontId="6" fillId="2" borderId="2" xfId="1" applyFont="1" applyFill="1" applyBorder="1" applyAlignment="1">
      <alignment horizontal="center" vertical="center" wrapText="1"/>
    </xf>
    <xf numFmtId="41" fontId="6" fillId="2" borderId="2" xfId="1" applyFont="1" applyFill="1" applyBorder="1" applyAlignment="1">
      <alignment horizontal="center" vertical="center"/>
    </xf>
    <xf numFmtId="0" fontId="6" fillId="2" borderId="2" xfId="0"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41" fontId="0" fillId="0" borderId="2" xfId="1" applyFont="1" applyBorder="1" applyAlignment="1">
      <alignment vertical="center" wrapText="1"/>
    </xf>
    <xf numFmtId="41" fontId="0" fillId="0" borderId="2" xfId="1" applyFont="1" applyBorder="1">
      <alignment vertical="center"/>
    </xf>
    <xf numFmtId="3" fontId="0" fillId="0" borderId="0" xfId="0" applyNumberFormat="1">
      <alignment vertical="center"/>
    </xf>
    <xf numFmtId="41" fontId="0" fillId="0" borderId="0" xfId="1" applyFont="1" applyAlignment="1">
      <alignment vertical="center" wrapText="1"/>
    </xf>
    <xf numFmtId="0" fontId="24" fillId="0" borderId="0" xfId="0" applyFont="1">
      <alignment vertical="center"/>
    </xf>
    <xf numFmtId="0" fontId="26" fillId="0" borderId="0" xfId="8" applyFont="1" applyAlignment="1">
      <alignment vertical="center"/>
    </xf>
    <xf numFmtId="0" fontId="14" fillId="0" borderId="0" xfId="8" applyFont="1" applyAlignment="1">
      <alignment vertical="center"/>
    </xf>
    <xf numFmtId="0" fontId="14" fillId="0" borderId="0" xfId="8" applyFont="1" applyFill="1" applyAlignment="1">
      <alignment vertical="center"/>
    </xf>
    <xf numFmtId="0" fontId="27" fillId="0" borderId="0" xfId="8" applyFont="1" applyAlignment="1">
      <alignment horizontal="left" vertical="center"/>
    </xf>
    <xf numFmtId="0" fontId="14" fillId="5" borderId="0" xfId="8" applyFont="1" applyFill="1" applyAlignment="1">
      <alignment vertical="center"/>
    </xf>
    <xf numFmtId="0" fontId="14" fillId="0" borderId="0" xfId="8" applyFont="1" applyAlignment="1">
      <alignment horizontal="left" vertical="center"/>
    </xf>
    <xf numFmtId="0" fontId="6" fillId="3" borderId="2" xfId="0" applyFont="1" applyFill="1" applyBorder="1" applyAlignment="1">
      <alignment horizontal="center" vertical="center" shrinkToFit="1"/>
    </xf>
    <xf numFmtId="0" fontId="29" fillId="0" borderId="0" xfId="0" applyFont="1" applyFill="1">
      <alignment vertical="center"/>
    </xf>
    <xf numFmtId="41" fontId="6" fillId="0" borderId="2" xfId="1" applyFont="1" applyFill="1" applyBorder="1" applyAlignment="1">
      <alignment horizontal="left" vertical="center"/>
    </xf>
    <xf numFmtId="0" fontId="6"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41" fontId="6" fillId="0" borderId="2" xfId="1" applyFont="1" applyFill="1" applyBorder="1" applyAlignment="1">
      <alignment horizontal="center" vertical="center"/>
    </xf>
    <xf numFmtId="0" fontId="4" fillId="3" borderId="2" xfId="0" applyFont="1" applyFill="1" applyBorder="1" applyAlignment="1">
      <alignment vertical="center" shrinkToFit="1"/>
    </xf>
    <xf numFmtId="177" fontId="4" fillId="0" borderId="2" xfId="1" applyNumberFormat="1" applyFont="1" applyFill="1" applyBorder="1" applyAlignment="1">
      <alignment vertical="center"/>
    </xf>
    <xf numFmtId="41" fontId="4" fillId="0" borderId="2" xfId="1" applyFont="1" applyFill="1" applyBorder="1">
      <alignment vertical="center"/>
    </xf>
    <xf numFmtId="41" fontId="4" fillId="0" borderId="2" xfId="1" applyFont="1" applyFill="1" applyBorder="1" applyAlignment="1">
      <alignment vertical="center" shrinkToFit="1"/>
    </xf>
    <xf numFmtId="0" fontId="4" fillId="0" borderId="2" xfId="0" applyFont="1" applyFill="1" applyBorder="1" applyAlignment="1">
      <alignment horizontal="center" vertical="center"/>
    </xf>
    <xf numFmtId="41" fontId="4" fillId="0" borderId="2" xfId="1" applyFont="1" applyFill="1" applyBorder="1" applyAlignment="1">
      <alignment vertical="center"/>
    </xf>
    <xf numFmtId="41" fontId="4" fillId="0" borderId="2" xfId="1" applyFont="1" applyFill="1" applyBorder="1" applyAlignment="1">
      <alignment horizontal="center" vertical="center"/>
    </xf>
    <xf numFmtId="0" fontId="4" fillId="0" borderId="2" xfId="0" applyFont="1" applyFill="1" applyBorder="1" applyAlignment="1">
      <alignment vertical="center" shrinkToFit="1"/>
    </xf>
    <xf numFmtId="178" fontId="31" fillId="0" borderId="1" xfId="0" applyNumberFormat="1" applyFont="1" applyBorder="1" applyAlignment="1">
      <alignment horizontal="left" vertical="center"/>
    </xf>
    <xf numFmtId="0" fontId="31" fillId="0" borderId="1" xfId="0" applyNumberFormat="1" applyFont="1" applyBorder="1" applyAlignment="1">
      <alignment vertical="center"/>
    </xf>
    <xf numFmtId="0" fontId="31" fillId="0" borderId="0" xfId="0" applyFont="1" applyAlignment="1">
      <alignment horizontal="center" vertical="center"/>
    </xf>
    <xf numFmtId="0" fontId="31" fillId="3" borderId="0" xfId="0" applyFont="1" applyFill="1" applyAlignment="1">
      <alignment horizontal="center" vertical="center" shrinkToFit="1"/>
    </xf>
    <xf numFmtId="0" fontId="31" fillId="0" borderId="0" xfId="0" applyFont="1">
      <alignment vertical="center"/>
    </xf>
    <xf numFmtId="41" fontId="31" fillId="0" borderId="0" xfId="1" applyFont="1">
      <alignment vertical="center"/>
    </xf>
    <xf numFmtId="0" fontId="31" fillId="0" borderId="1" xfId="1" applyNumberFormat="1" applyFont="1" applyBorder="1" applyAlignment="1">
      <alignment horizontal="right" vertical="center"/>
    </xf>
    <xf numFmtId="0" fontId="32" fillId="0" borderId="0" xfId="0" applyFont="1" applyFill="1">
      <alignment vertical="center"/>
    </xf>
    <xf numFmtId="0" fontId="0" fillId="0" borderId="0" xfId="0" applyFont="1">
      <alignment vertical="center"/>
    </xf>
    <xf numFmtId="0" fontId="34" fillId="0" borderId="0" xfId="0" applyFont="1">
      <alignment vertical="center"/>
    </xf>
    <xf numFmtId="0" fontId="34" fillId="0" borderId="0" xfId="0" applyFont="1" applyAlignment="1">
      <alignment horizontal="center" vertical="center"/>
    </xf>
    <xf numFmtId="0" fontId="35" fillId="0" borderId="0" xfId="1" applyNumberFormat="1" applyFont="1" applyFill="1" applyBorder="1" applyAlignment="1">
      <alignment horizontal="right" vertical="center"/>
    </xf>
    <xf numFmtId="0" fontId="4" fillId="0" borderId="2" xfId="0" applyFont="1" applyBorder="1" applyAlignment="1">
      <alignment horizontal="center" vertical="center"/>
    </xf>
    <xf numFmtId="0" fontId="4" fillId="0" borderId="2" xfId="0" applyFont="1" applyBorder="1">
      <alignment vertical="center"/>
    </xf>
    <xf numFmtId="0" fontId="4" fillId="0" borderId="2" xfId="0" applyFont="1" applyFill="1" applyBorder="1">
      <alignment vertical="center"/>
    </xf>
    <xf numFmtId="41" fontId="4" fillId="0" borderId="2" xfId="1" applyFont="1" applyBorder="1">
      <alignment vertical="center"/>
    </xf>
    <xf numFmtId="0" fontId="31" fillId="0" borderId="0" xfId="0" applyFont="1" applyAlignment="1">
      <alignment horizontal="center" vertical="center" shrinkToFit="1"/>
    </xf>
    <xf numFmtId="176" fontId="31" fillId="0" borderId="0" xfId="1" applyNumberFormat="1" applyFont="1">
      <alignment vertical="center"/>
    </xf>
    <xf numFmtId="0" fontId="36" fillId="0" borderId="0" xfId="1" applyNumberFormat="1" applyFont="1" applyFill="1" applyBorder="1" applyAlignment="1">
      <alignment horizontal="right" vertical="center"/>
    </xf>
    <xf numFmtId="0" fontId="32" fillId="0" borderId="0" xfId="0" applyFont="1">
      <alignment vertical="center"/>
    </xf>
    <xf numFmtId="0" fontId="29" fillId="0" borderId="0" xfId="0" applyFont="1">
      <alignment vertical="center"/>
    </xf>
    <xf numFmtId="181" fontId="4" fillId="0" borderId="7" xfId="0" applyNumberFormat="1" applyFont="1" applyFill="1" applyBorder="1">
      <alignment vertical="center"/>
    </xf>
    <xf numFmtId="0" fontId="4" fillId="0" borderId="9" xfId="0" applyFont="1" applyFill="1" applyBorder="1" applyAlignment="1">
      <alignment vertical="center" shrinkToFit="1"/>
    </xf>
    <xf numFmtId="0" fontId="4" fillId="0" borderId="2" xfId="0" applyFont="1" applyFill="1" applyBorder="1" applyAlignment="1">
      <alignment horizontal="center" vertical="center" shrinkToFit="1"/>
    </xf>
    <xf numFmtId="0" fontId="4" fillId="0" borderId="7" xfId="0" applyFont="1" applyFill="1" applyBorder="1">
      <alignment vertical="center"/>
    </xf>
    <xf numFmtId="183" fontId="4" fillId="0" borderId="2" xfId="1" applyNumberFormat="1" applyFont="1" applyFill="1" applyBorder="1">
      <alignment vertical="center"/>
    </xf>
    <xf numFmtId="0" fontId="4" fillId="0" borderId="2" xfId="1" applyNumberFormat="1" applyFont="1" applyFill="1" applyBorder="1" applyAlignment="1">
      <alignment horizontal="left" vertical="center" shrinkToFit="1"/>
    </xf>
    <xf numFmtId="182" fontId="4" fillId="0" borderId="2" xfId="1" applyNumberFormat="1" applyFont="1" applyFill="1" applyBorder="1">
      <alignment vertical="center"/>
    </xf>
    <xf numFmtId="184" fontId="4" fillId="0" borderId="2" xfId="1" applyNumberFormat="1" applyFont="1" applyFill="1" applyBorder="1">
      <alignment vertical="center"/>
    </xf>
    <xf numFmtId="0" fontId="33" fillId="0" borderId="0" xfId="0" applyFont="1" applyAlignment="1">
      <alignment vertical="center" shrinkToFit="1"/>
    </xf>
    <xf numFmtId="0" fontId="33" fillId="0" borderId="0" xfId="0" applyFont="1">
      <alignment vertical="center"/>
    </xf>
    <xf numFmtId="0" fontId="0" fillId="0" borderId="0" xfId="0" applyFont="1" applyAlignment="1">
      <alignment vertical="center" shrinkToFit="1"/>
    </xf>
    <xf numFmtId="0" fontId="4" fillId="0" borderId="0" xfId="0" applyFont="1" applyFill="1" applyAlignment="1">
      <alignment vertical="center" shrinkToFit="1"/>
    </xf>
    <xf numFmtId="0" fontId="4" fillId="0" borderId="2" xfId="1" applyNumberFormat="1" applyFont="1" applyFill="1" applyBorder="1" applyAlignment="1">
      <alignment horizontal="center" vertical="center"/>
    </xf>
    <xf numFmtId="0" fontId="4" fillId="0" borderId="2" xfId="0" applyNumberFormat="1" applyFont="1" applyFill="1" applyBorder="1" applyAlignment="1">
      <alignment vertical="center" shrinkToFit="1"/>
    </xf>
    <xf numFmtId="178" fontId="4" fillId="0" borderId="0" xfId="0" applyNumberFormat="1" applyFont="1" applyAlignment="1">
      <alignment horizontal="left" vertical="center"/>
    </xf>
    <xf numFmtId="0" fontId="14" fillId="0" borderId="0" xfId="3" applyFont="1" applyFill="1" applyBorder="1" applyAlignment="1">
      <alignment horizontal="distributed" vertical="center"/>
    </xf>
    <xf numFmtId="41" fontId="14" fillId="0" borderId="0" xfId="1" applyFont="1" applyFill="1" applyBorder="1" applyAlignment="1">
      <alignment horizontal="center" vertical="center"/>
    </xf>
    <xf numFmtId="0" fontId="14" fillId="0" borderId="0" xfId="1" applyNumberFormat="1" applyFont="1" applyFill="1" applyBorder="1" applyAlignment="1">
      <alignment horizontal="right" vertical="center"/>
    </xf>
    <xf numFmtId="0" fontId="28" fillId="2" borderId="3" xfId="4" applyFont="1" applyFill="1" applyBorder="1" applyAlignment="1" applyProtection="1">
      <alignment horizontal="center"/>
    </xf>
    <xf numFmtId="41" fontId="28" fillId="2" borderId="4" xfId="1" applyFont="1" applyFill="1" applyBorder="1" applyAlignment="1" applyProtection="1">
      <alignment horizontal="centerContinuous" vertical="center"/>
    </xf>
    <xf numFmtId="0" fontId="28" fillId="2" borderId="5" xfId="4" applyFont="1" applyFill="1" applyBorder="1" applyAlignment="1">
      <alignment horizontal="centerContinuous" vertical="center"/>
    </xf>
    <xf numFmtId="0" fontId="28" fillId="2" borderId="3" xfId="4" applyFont="1" applyFill="1" applyBorder="1" applyAlignment="1">
      <alignment horizontal="centerContinuous"/>
    </xf>
    <xf numFmtId="0" fontId="28" fillId="2" borderId="6" xfId="4" applyFont="1" applyFill="1" applyBorder="1" applyAlignment="1" applyProtection="1">
      <alignment horizontal="center" vertical="top"/>
    </xf>
    <xf numFmtId="41" fontId="28" fillId="2" borderId="7" xfId="1" applyFont="1" applyFill="1" applyBorder="1" applyAlignment="1" applyProtection="1">
      <alignment horizontal="center" vertical="center"/>
    </xf>
    <xf numFmtId="0" fontId="28" fillId="2" borderId="7" xfId="4" applyFont="1" applyFill="1" applyBorder="1" applyAlignment="1" applyProtection="1">
      <alignment horizontal="center" vertical="center"/>
    </xf>
    <xf numFmtId="179" fontId="14" fillId="0" borderId="2" xfId="1" applyNumberFormat="1" applyFont="1" applyFill="1" applyBorder="1" applyAlignment="1">
      <alignment horizontal="center" vertical="center"/>
    </xf>
    <xf numFmtId="0" fontId="14" fillId="0" borderId="8" xfId="3" applyFont="1" applyFill="1" applyBorder="1" applyAlignment="1">
      <alignment horizontal="distributed" vertical="center"/>
    </xf>
    <xf numFmtId="41" fontId="14" fillId="0" borderId="2" xfId="1" applyFont="1" applyFill="1" applyBorder="1" applyAlignment="1">
      <alignment horizontal="center" vertical="center"/>
    </xf>
    <xf numFmtId="180" fontId="14" fillId="0" borderId="0" xfId="5" applyFont="1" applyFill="1" applyBorder="1" applyAlignment="1">
      <alignment vertical="center"/>
    </xf>
    <xf numFmtId="180" fontId="14" fillId="0" borderId="0" xfId="5" applyFont="1" applyFill="1" applyAlignment="1">
      <alignment vertical="center"/>
    </xf>
    <xf numFmtId="41" fontId="29" fillId="0" borderId="0" xfId="1" applyFont="1">
      <alignment vertical="center"/>
    </xf>
    <xf numFmtId="10" fontId="29" fillId="0" borderId="0" xfId="2" applyNumberFormat="1" applyFont="1">
      <alignment vertical="center"/>
    </xf>
    <xf numFmtId="0" fontId="34" fillId="0" borderId="0" xfId="0" applyFont="1" applyAlignment="1">
      <alignment horizontal="left" vertical="center"/>
    </xf>
    <xf numFmtId="0" fontId="29" fillId="0" borderId="0" xfId="0" applyFont="1" applyAlignment="1">
      <alignment vertical="center" wrapText="1"/>
    </xf>
    <xf numFmtId="0" fontId="4" fillId="0" borderId="0" xfId="0" applyFont="1" applyAlignment="1">
      <alignment horizontal="right" vertical="center"/>
    </xf>
    <xf numFmtId="9" fontId="29" fillId="0" borderId="0" xfId="0" applyNumberFormat="1" applyFont="1">
      <alignment vertical="center"/>
    </xf>
    <xf numFmtId="0" fontId="14" fillId="0" borderId="0" xfId="8" applyFont="1" applyAlignment="1">
      <alignment horizontal="left" vertical="center"/>
    </xf>
    <xf numFmtId="0" fontId="6" fillId="2" borderId="2" xfId="0" applyFont="1" applyFill="1" applyBorder="1" applyAlignment="1">
      <alignment horizontal="center" vertical="center"/>
    </xf>
    <xf numFmtId="0" fontId="28" fillId="0" borderId="0" xfId="8" applyFont="1" applyAlignment="1">
      <alignment vertical="center"/>
    </xf>
    <xf numFmtId="0" fontId="6" fillId="2" borderId="0" xfId="0" applyFont="1" applyFill="1">
      <alignment vertical="center"/>
    </xf>
    <xf numFmtId="41" fontId="0" fillId="0" borderId="2" xfId="1" applyFont="1" applyBorder="1" applyAlignment="1">
      <alignment vertical="center"/>
    </xf>
    <xf numFmtId="0" fontId="4" fillId="0" borderId="2" xfId="0" applyFont="1" applyBorder="1" applyAlignment="1">
      <alignment vertical="center" wrapText="1"/>
    </xf>
    <xf numFmtId="0" fontId="6" fillId="2" borderId="2" xfId="0" applyFont="1" applyFill="1" applyBorder="1" applyAlignment="1">
      <alignment horizontal="center" vertical="center"/>
    </xf>
    <xf numFmtId="41" fontId="34" fillId="0" borderId="0" xfId="1" applyFont="1">
      <alignment vertical="center"/>
    </xf>
    <xf numFmtId="0" fontId="4" fillId="0" borderId="2" xfId="0" applyFont="1" applyBorder="1" applyAlignment="1">
      <alignment horizontal="distributed" vertical="center" indent="1"/>
    </xf>
    <xf numFmtId="0" fontId="14" fillId="0" borderId="2" xfId="1" applyNumberFormat="1" applyFont="1" applyFill="1" applyBorder="1" applyAlignment="1">
      <alignment horizontal="center" vertical="center"/>
    </xf>
    <xf numFmtId="0" fontId="17" fillId="0" borderId="2" xfId="9" applyNumberFormat="1" applyFont="1" applyFill="1" applyBorder="1" applyAlignment="1">
      <alignment horizontal="center" vertical="center" shrinkToFit="1"/>
    </xf>
    <xf numFmtId="0" fontId="17" fillId="0" borderId="2" xfId="10" quotePrefix="1" applyNumberFormat="1" applyFont="1" applyFill="1" applyBorder="1" applyAlignment="1">
      <alignment horizontal="center" vertical="center" shrinkToFit="1"/>
    </xf>
    <xf numFmtId="0" fontId="17" fillId="0" borderId="2" xfId="10" applyNumberFormat="1" applyFont="1" applyFill="1" applyBorder="1" applyAlignment="1">
      <alignment horizontal="center" vertical="center" shrinkToFit="1"/>
    </xf>
    <xf numFmtId="0" fontId="6" fillId="2" borderId="4" xfId="0" applyFont="1" applyFill="1" applyBorder="1" applyAlignment="1">
      <alignment vertical="center" wrapText="1"/>
    </xf>
    <xf numFmtId="0" fontId="6" fillId="2" borderId="10" xfId="0" applyFont="1" applyFill="1" applyBorder="1" applyAlignment="1">
      <alignment horizontal="right" vertical="center"/>
    </xf>
    <xf numFmtId="0" fontId="6" fillId="2" borderId="11" xfId="0" applyFont="1" applyFill="1" applyBorder="1" applyAlignment="1">
      <alignment vertical="center"/>
    </xf>
    <xf numFmtId="0" fontId="6" fillId="2" borderId="12" xfId="0" applyFont="1" applyFill="1" applyBorder="1" applyAlignment="1">
      <alignment vertical="center"/>
    </xf>
    <xf numFmtId="0" fontId="4" fillId="0" borderId="7" xfId="0" applyFont="1" applyBorder="1" applyAlignment="1">
      <alignment horizontal="left" vertical="center" indent="1"/>
    </xf>
    <xf numFmtId="0" fontId="4" fillId="0" borderId="9" xfId="0" applyFont="1" applyBorder="1" applyAlignment="1">
      <alignment horizontal="left" vertical="center"/>
    </xf>
    <xf numFmtId="0" fontId="4" fillId="0" borderId="7" xfId="0" applyFont="1" applyBorder="1" applyAlignment="1">
      <alignment horizontal="right" vertical="center"/>
    </xf>
    <xf numFmtId="0" fontId="4" fillId="0" borderId="7" xfId="0" applyFont="1" applyBorder="1">
      <alignment vertical="center"/>
    </xf>
    <xf numFmtId="185" fontId="4" fillId="0" borderId="7" xfId="0" applyNumberFormat="1" applyFont="1" applyBorder="1" applyAlignment="1">
      <alignment horizontal="right" vertical="center"/>
    </xf>
    <xf numFmtId="9" fontId="4" fillId="0" borderId="9" xfId="0" applyNumberFormat="1" applyFont="1" applyBorder="1" applyAlignment="1">
      <alignment horizontal="left" vertical="center"/>
    </xf>
    <xf numFmtId="0" fontId="4" fillId="0" borderId="2" xfId="0" applyFont="1" applyBorder="1" applyAlignment="1">
      <alignment horizontal="center" vertical="center" wrapText="1"/>
    </xf>
    <xf numFmtId="10" fontId="4" fillId="0" borderId="9" xfId="0" applyNumberFormat="1" applyFont="1" applyBorder="1" applyAlignment="1">
      <alignment horizontal="left" vertical="center"/>
    </xf>
    <xf numFmtId="186" fontId="4" fillId="0" borderId="2" xfId="1" applyNumberFormat="1" applyFont="1" applyFill="1" applyBorder="1">
      <alignment vertical="center"/>
    </xf>
    <xf numFmtId="0" fontId="0" fillId="0" borderId="0" xfId="0" applyFont="1" applyFill="1">
      <alignment vertical="center"/>
    </xf>
    <xf numFmtId="186" fontId="14" fillId="0" borderId="2" xfId="1" applyNumberFormat="1" applyFont="1" applyFill="1" applyBorder="1">
      <alignment vertical="center"/>
    </xf>
    <xf numFmtId="186" fontId="17" fillId="0" borderId="2" xfId="1" applyNumberFormat="1" applyFont="1" applyFill="1" applyBorder="1" applyAlignment="1">
      <alignment horizontal="right" vertical="center" shrinkToFit="1"/>
    </xf>
    <xf numFmtId="0" fontId="4" fillId="0" borderId="2" xfId="0" applyFont="1" applyBorder="1" applyAlignment="1">
      <alignment horizontal="distributed" vertical="center" indent="1"/>
    </xf>
    <xf numFmtId="0" fontId="29" fillId="0" borderId="0" xfId="0" applyFont="1" applyFill="1" applyBorder="1">
      <alignment vertical="center"/>
    </xf>
    <xf numFmtId="0" fontId="29" fillId="0" borderId="0" xfId="0" applyFont="1" applyFill="1" applyAlignment="1">
      <alignment vertical="center" shrinkToFit="1"/>
    </xf>
    <xf numFmtId="0" fontId="0" fillId="0" borderId="0" xfId="0" applyFill="1" applyAlignment="1">
      <alignment vertical="center" shrinkToFit="1"/>
    </xf>
    <xf numFmtId="177" fontId="4" fillId="0" borderId="2" xfId="1" applyNumberFormat="1" applyFont="1" applyFill="1" applyBorder="1" applyAlignment="1">
      <alignment vertical="center" shrinkToFit="1"/>
    </xf>
    <xf numFmtId="41" fontId="4" fillId="0" borderId="2" xfId="1" applyFont="1" applyFill="1" applyBorder="1" applyAlignment="1">
      <alignment horizontal="left" vertical="center"/>
    </xf>
    <xf numFmtId="0" fontId="4" fillId="0" borderId="2" xfId="0" applyNumberFormat="1" applyFont="1" applyFill="1" applyBorder="1" applyAlignment="1">
      <alignment horizontal="center" vertical="center"/>
    </xf>
    <xf numFmtId="0" fontId="4" fillId="3" borderId="2" xfId="0" applyFont="1" applyFill="1" applyBorder="1" applyAlignment="1">
      <alignment horizontal="center" vertical="center" shrinkToFit="1"/>
    </xf>
    <xf numFmtId="41" fontId="4" fillId="0" borderId="2" xfId="1" applyFont="1" applyFill="1" applyBorder="1" applyAlignment="1">
      <alignment horizontal="center" vertical="center" shrinkToFit="1"/>
    </xf>
    <xf numFmtId="41" fontId="40" fillId="0" borderId="0" xfId="0" applyNumberFormat="1" applyFont="1" applyBorder="1" applyAlignment="1">
      <alignment horizontal="center" vertical="center" shrinkToFit="1"/>
    </xf>
    <xf numFmtId="41" fontId="38" fillId="0" borderId="0" xfId="0" applyNumberFormat="1" applyFont="1" applyBorder="1" applyAlignment="1">
      <alignment horizontal="center" vertical="center" shrinkToFit="1"/>
    </xf>
    <xf numFmtId="0" fontId="39" fillId="0" borderId="0" xfId="0" applyFont="1" applyBorder="1" applyAlignment="1">
      <alignment horizontal="center" vertical="center" wrapText="1" shrinkToFit="1"/>
    </xf>
    <xf numFmtId="41" fontId="6" fillId="0" borderId="2" xfId="1" applyFont="1" applyFill="1" applyBorder="1" applyAlignment="1">
      <alignment vertical="center"/>
    </xf>
    <xf numFmtId="41" fontId="4" fillId="0" borderId="2" xfId="0" applyNumberFormat="1" applyFont="1" applyBorder="1" applyAlignment="1">
      <alignment vertical="center" shrinkToFit="1"/>
    </xf>
    <xf numFmtId="14" fontId="29" fillId="0" borderId="0" xfId="0" quotePrefix="1" applyNumberFormat="1" applyFont="1" applyFill="1">
      <alignment vertical="center"/>
    </xf>
    <xf numFmtId="9" fontId="4" fillId="0" borderId="2" xfId="0" quotePrefix="1" applyNumberFormat="1" applyFont="1" applyFill="1" applyBorder="1" applyAlignment="1">
      <alignment vertical="center" shrinkToFit="1"/>
    </xf>
    <xf numFmtId="0" fontId="4" fillId="0" borderId="2" xfId="0" quotePrefix="1" applyNumberFormat="1" applyFont="1" applyFill="1" applyBorder="1" applyAlignment="1">
      <alignment vertical="center" shrinkToFit="1"/>
    </xf>
    <xf numFmtId="0" fontId="4" fillId="0" borderId="2" xfId="0" quotePrefix="1" applyFont="1" applyFill="1" applyBorder="1" applyAlignment="1">
      <alignment vertical="center" shrinkToFit="1"/>
    </xf>
    <xf numFmtId="0" fontId="29" fillId="3" borderId="0" xfId="0" applyFont="1" applyFill="1">
      <alignment vertical="center"/>
    </xf>
    <xf numFmtId="0" fontId="0" fillId="3" borderId="0" xfId="0" applyFont="1" applyFill="1" applyAlignment="1">
      <alignment vertical="center" shrinkToFit="1"/>
    </xf>
    <xf numFmtId="0" fontId="34" fillId="0" borderId="2" xfId="0" applyFont="1" applyFill="1" applyBorder="1" applyAlignment="1">
      <alignment vertical="center" shrinkToFit="1"/>
    </xf>
    <xf numFmtId="0" fontId="6" fillId="2" borderId="2" xfId="0" applyFont="1" applyFill="1" applyBorder="1" applyAlignment="1">
      <alignment horizontal="center" vertical="center"/>
    </xf>
    <xf numFmtId="0" fontId="8" fillId="3" borderId="0" xfId="0" applyFont="1" applyFill="1" applyAlignment="1">
      <alignment vertical="center" shrinkToFit="1"/>
    </xf>
    <xf numFmtId="0" fontId="36" fillId="3" borderId="0" xfId="0" applyFont="1" applyFill="1" applyAlignment="1">
      <alignment vertical="center" shrinkToFit="1"/>
    </xf>
    <xf numFmtId="0" fontId="28" fillId="3" borderId="2" xfId="0" applyFont="1" applyFill="1" applyBorder="1" applyAlignment="1">
      <alignment vertical="center" shrinkToFit="1"/>
    </xf>
    <xf numFmtId="0" fontId="14" fillId="3" borderId="2" xfId="0" applyFont="1" applyFill="1" applyBorder="1" applyAlignment="1">
      <alignment vertical="center" shrinkToFit="1"/>
    </xf>
    <xf numFmtId="0" fontId="14" fillId="3" borderId="0" xfId="0" applyFont="1" applyFill="1" applyAlignment="1">
      <alignment vertical="center" shrinkToFit="1"/>
    </xf>
    <xf numFmtId="0" fontId="4" fillId="0" borderId="8" xfId="0" applyFont="1" applyFill="1" applyBorder="1" applyAlignment="1">
      <alignment vertical="center" shrinkToFit="1"/>
    </xf>
    <xf numFmtId="186" fontId="14" fillId="0" borderId="2" xfId="1" applyNumberFormat="1" applyFont="1" applyFill="1" applyBorder="1" applyAlignment="1">
      <alignment vertical="center" shrinkToFit="1"/>
    </xf>
    <xf numFmtId="41" fontId="6" fillId="0" borderId="2" xfId="1" applyFont="1" applyFill="1" applyBorder="1" applyAlignment="1">
      <alignment horizontal="left" vertical="center" shrinkToFit="1"/>
    </xf>
    <xf numFmtId="0" fontId="4" fillId="0" borderId="8" xfId="0" applyFont="1" applyFill="1" applyBorder="1">
      <alignment vertical="center"/>
    </xf>
    <xf numFmtId="0" fontId="4" fillId="0" borderId="8" xfId="0" applyFont="1" applyFill="1" applyBorder="1" applyAlignment="1">
      <alignment vertical="center"/>
    </xf>
    <xf numFmtId="41" fontId="4" fillId="2" borderId="2" xfId="1" applyFont="1" applyFill="1" applyBorder="1" applyAlignment="1">
      <alignment horizontal="center" vertical="center"/>
    </xf>
    <xf numFmtId="41" fontId="4" fillId="2" borderId="2" xfId="1" applyFont="1" applyFill="1" applyBorder="1" applyAlignment="1">
      <alignment vertical="center"/>
    </xf>
    <xf numFmtId="0" fontId="4" fillId="2" borderId="2" xfId="0" applyFont="1" applyFill="1" applyBorder="1" applyAlignment="1">
      <alignment horizontal="center" vertical="center"/>
    </xf>
    <xf numFmtId="0" fontId="4" fillId="2" borderId="2" xfId="0" applyFont="1" applyFill="1" applyBorder="1" applyAlignment="1">
      <alignment vertical="center" shrinkToFit="1"/>
    </xf>
    <xf numFmtId="177" fontId="4" fillId="2" borderId="2" xfId="1" applyNumberFormat="1" applyFont="1" applyFill="1" applyBorder="1" applyAlignment="1">
      <alignment vertical="center"/>
    </xf>
    <xf numFmtId="41" fontId="4" fillId="2" borderId="2" xfId="1" applyFont="1" applyFill="1" applyBorder="1" applyAlignment="1">
      <alignment vertical="center" shrinkToFit="1"/>
    </xf>
    <xf numFmtId="41" fontId="4" fillId="6" borderId="2" xfId="1" applyFont="1" applyFill="1" applyBorder="1" applyAlignment="1">
      <alignment horizontal="center" vertical="center"/>
    </xf>
    <xf numFmtId="41" fontId="4" fillId="6" borderId="2" xfId="1" applyFont="1" applyFill="1" applyBorder="1" applyAlignment="1">
      <alignment vertical="center"/>
    </xf>
    <xf numFmtId="0" fontId="4" fillId="6" borderId="2" xfId="0" applyFont="1" applyFill="1" applyBorder="1" applyAlignment="1">
      <alignment horizontal="center" vertical="center"/>
    </xf>
    <xf numFmtId="0" fontId="4" fillId="6" borderId="2" xfId="0" applyFont="1" applyFill="1" applyBorder="1" applyAlignment="1">
      <alignment vertical="center" shrinkToFit="1"/>
    </xf>
    <xf numFmtId="182" fontId="4" fillId="6" borderId="2" xfId="0" applyNumberFormat="1" applyFont="1" applyFill="1" applyBorder="1">
      <alignment vertical="center"/>
    </xf>
    <xf numFmtId="41" fontId="4" fillId="6" borderId="2" xfId="1" applyFont="1" applyFill="1" applyBorder="1" applyAlignment="1">
      <alignment vertical="center" shrinkToFit="1"/>
    </xf>
    <xf numFmtId="177" fontId="4" fillId="6" borderId="2" xfId="1" applyNumberFormat="1" applyFont="1" applyFill="1" applyBorder="1" applyAlignment="1">
      <alignment vertical="center"/>
    </xf>
    <xf numFmtId="0" fontId="4" fillId="6" borderId="2" xfId="0" applyNumberFormat="1" applyFont="1" applyFill="1" applyBorder="1" applyAlignment="1">
      <alignment horizontal="center" vertical="center"/>
    </xf>
    <xf numFmtId="0" fontId="4" fillId="6" borderId="2" xfId="0" applyFont="1" applyFill="1" applyBorder="1" applyAlignment="1">
      <alignment horizontal="center" vertical="center" shrinkToFit="1"/>
    </xf>
    <xf numFmtId="41" fontId="4" fillId="6" borderId="2" xfId="1" applyFont="1" applyFill="1" applyBorder="1" applyAlignment="1">
      <alignment horizontal="center" vertical="center" shrinkToFit="1"/>
    </xf>
    <xf numFmtId="0" fontId="4" fillId="0" borderId="9" xfId="0" applyFont="1" applyFill="1" applyBorder="1" applyAlignment="1">
      <alignment vertical="center"/>
    </xf>
    <xf numFmtId="0" fontId="32" fillId="0" borderId="0" xfId="0" applyFont="1" applyFill="1" applyAlignment="1">
      <alignment vertical="center" shrinkToFit="1"/>
    </xf>
    <xf numFmtId="41" fontId="29" fillId="0" borderId="0" xfId="0" applyNumberFormat="1" applyFont="1" applyFill="1" applyAlignment="1">
      <alignment vertical="center" shrinkToFit="1"/>
    </xf>
    <xf numFmtId="0" fontId="4" fillId="0" borderId="2" xfId="0" applyFont="1" applyBorder="1" applyAlignment="1">
      <alignment vertical="center" shrinkToFit="1"/>
    </xf>
    <xf numFmtId="0" fontId="4" fillId="0" borderId="5" xfId="0" applyFont="1" applyFill="1" applyBorder="1">
      <alignment vertical="center"/>
    </xf>
    <xf numFmtId="14" fontId="4" fillId="0" borderId="2" xfId="0" applyNumberFormat="1" applyFont="1" applyFill="1" applyBorder="1" applyAlignment="1">
      <alignment vertical="center" shrinkToFit="1"/>
    </xf>
    <xf numFmtId="0" fontId="4" fillId="0" borderId="0" xfId="0" applyFont="1" applyFill="1" applyAlignment="1">
      <alignment horizontal="center" vertical="center"/>
    </xf>
    <xf numFmtId="0" fontId="14" fillId="0" borderId="2" xfId="0" applyFont="1" applyFill="1" applyBorder="1" applyAlignment="1">
      <alignment vertical="center" shrinkToFit="1"/>
    </xf>
    <xf numFmtId="0" fontId="17" fillId="0" borderId="0" xfId="14" applyFont="1" applyFill="1" applyAlignment="1">
      <alignment vertical="center"/>
    </xf>
    <xf numFmtId="0" fontId="46" fillId="0" borderId="0" xfId="14" quotePrefix="1" applyFont="1" applyFill="1" applyAlignment="1">
      <alignment horizontal="centerContinuous" vertical="center"/>
    </xf>
    <xf numFmtId="0" fontId="47" fillId="0" borderId="0" xfId="14" quotePrefix="1" applyFont="1" applyFill="1" applyAlignment="1">
      <alignment horizontal="centerContinuous" vertical="center"/>
    </xf>
    <xf numFmtId="0" fontId="48" fillId="0" borderId="0" xfId="14" applyFont="1" applyFill="1" applyAlignment="1">
      <alignment vertical="center"/>
    </xf>
    <xf numFmtId="0" fontId="49" fillId="0" borderId="0" xfId="14" applyFont="1" applyFill="1" applyAlignment="1">
      <alignment vertical="center"/>
    </xf>
    <xf numFmtId="0" fontId="49" fillId="0" borderId="0" xfId="14" applyFont="1" applyFill="1" applyAlignment="1">
      <alignment horizontal="right" vertical="center"/>
    </xf>
    <xf numFmtId="0" fontId="50" fillId="0" borderId="0" xfId="14" applyFont="1" applyFill="1"/>
    <xf numFmtId="187" fontId="49" fillId="0" borderId="2" xfId="14" applyNumberFormat="1" applyFont="1" applyFill="1" applyBorder="1" applyAlignment="1">
      <alignment horizontal="center" vertical="center"/>
    </xf>
    <xf numFmtId="187" fontId="49" fillId="0" borderId="15" xfId="14" applyNumberFormat="1" applyFont="1" applyFill="1" applyBorder="1" applyAlignment="1">
      <alignment vertical="center"/>
    </xf>
    <xf numFmtId="187" fontId="49" fillId="0" borderId="3" xfId="14" applyNumberFormat="1" applyFont="1" applyFill="1" applyBorder="1" applyAlignment="1">
      <alignment vertical="center"/>
    </xf>
    <xf numFmtId="187" fontId="48" fillId="0" borderId="15" xfId="14" applyNumberFormat="1" applyFont="1" applyFill="1" applyBorder="1" applyAlignment="1">
      <alignment vertical="center"/>
    </xf>
    <xf numFmtId="188" fontId="49" fillId="0" borderId="15" xfId="14" applyNumberFormat="1" applyFont="1" applyFill="1" applyBorder="1" applyAlignment="1">
      <alignment vertical="center"/>
    </xf>
    <xf numFmtId="0" fontId="49" fillId="0" borderId="15" xfId="14" applyNumberFormat="1" applyFont="1" applyFill="1" applyBorder="1" applyAlignment="1">
      <alignment vertical="center"/>
    </xf>
    <xf numFmtId="187" fontId="49" fillId="0" borderId="6" xfId="14" applyNumberFormat="1" applyFont="1" applyFill="1" applyBorder="1" applyAlignment="1">
      <alignment vertical="center"/>
    </xf>
    <xf numFmtId="0" fontId="48" fillId="0" borderId="15" xfId="14" applyFont="1" applyFill="1" applyBorder="1" applyAlignment="1">
      <alignment vertical="center"/>
    </xf>
    <xf numFmtId="0" fontId="49" fillId="0" borderId="15" xfId="14" applyFont="1" applyFill="1" applyBorder="1" applyAlignment="1">
      <alignment vertical="center"/>
    </xf>
    <xf numFmtId="188" fontId="49" fillId="0" borderId="6" xfId="14" applyNumberFormat="1" applyFont="1" applyFill="1" applyBorder="1" applyAlignment="1">
      <alignment vertical="center"/>
    </xf>
    <xf numFmtId="187" fontId="49" fillId="0" borderId="17" xfId="14" applyNumberFormat="1" applyFont="1" applyFill="1" applyBorder="1" applyAlignment="1">
      <alignment vertical="center"/>
    </xf>
    <xf numFmtId="188" fontId="49" fillId="0" borderId="17" xfId="14" applyNumberFormat="1" applyFont="1" applyFill="1" applyBorder="1" applyAlignment="1">
      <alignment vertical="center"/>
    </xf>
    <xf numFmtId="188" fontId="49" fillId="0" borderId="16" xfId="14" applyNumberFormat="1" applyFont="1" applyFill="1" applyBorder="1" applyAlignment="1">
      <alignment vertical="center"/>
    </xf>
    <xf numFmtId="191" fontId="50" fillId="0" borderId="0" xfId="14" applyNumberFormat="1" applyFont="1" applyFill="1"/>
    <xf numFmtId="0" fontId="50" fillId="0" borderId="0" xfId="14" applyFont="1" applyFill="1" applyAlignment="1">
      <alignment vertical="center"/>
    </xf>
    <xf numFmtId="0" fontId="49" fillId="0" borderId="0" xfId="15" applyFont="1"/>
    <xf numFmtId="0" fontId="49" fillId="0" borderId="0" xfId="15" applyFont="1" applyAlignment="1"/>
    <xf numFmtId="189" fontId="52" fillId="0" borderId="18" xfId="15" applyNumberFormat="1" applyFont="1" applyBorder="1" applyAlignment="1">
      <alignment horizontal="center" vertical="center"/>
    </xf>
    <xf numFmtId="189" fontId="52" fillId="0" borderId="19" xfId="15" applyNumberFormat="1" applyFont="1" applyBorder="1" applyAlignment="1">
      <alignment horizontal="center" vertical="center"/>
    </xf>
    <xf numFmtId="189" fontId="52" fillId="0" borderId="13" xfId="15" applyNumberFormat="1" applyFont="1" applyBorder="1" applyAlignment="1">
      <alignment horizontal="left" vertical="center"/>
    </xf>
    <xf numFmtId="189" fontId="50" fillId="0" borderId="0" xfId="15" applyNumberFormat="1" applyFont="1" applyAlignment="1">
      <alignment vertical="center"/>
    </xf>
    <xf numFmtId="189" fontId="50" fillId="0" borderId="20" xfId="15" applyNumberFormat="1" applyFont="1" applyBorder="1" applyAlignment="1">
      <alignment horizontal="right" vertical="center"/>
    </xf>
    <xf numFmtId="3" fontId="52" fillId="0" borderId="24" xfId="15" applyNumberFormat="1" applyFont="1" applyBorder="1" applyAlignment="1">
      <alignment horizontal="right" vertical="center"/>
    </xf>
    <xf numFmtId="3" fontId="52" fillId="0" borderId="26" xfId="15" applyNumberFormat="1" applyFont="1" applyBorder="1" applyAlignment="1">
      <alignment horizontal="right" vertical="center"/>
    </xf>
    <xf numFmtId="0" fontId="49" fillId="0" borderId="0" xfId="15" applyFont="1" applyAlignment="1">
      <alignment horizontal="right" vertical="center"/>
    </xf>
    <xf numFmtId="189" fontId="50" fillId="0" borderId="13" xfId="15" applyNumberFormat="1" applyFont="1" applyBorder="1" applyAlignment="1">
      <alignment vertical="center"/>
    </xf>
    <xf numFmtId="189" fontId="50" fillId="0" borderId="24" xfId="15" applyNumberFormat="1" applyFont="1" applyBorder="1" applyAlignment="1">
      <alignment horizontal="right" vertical="center"/>
    </xf>
    <xf numFmtId="189" fontId="50" fillId="0" borderId="21" xfId="15" applyNumberFormat="1" applyFont="1" applyBorder="1" applyAlignment="1">
      <alignment horizontal="right" vertical="center"/>
    </xf>
    <xf numFmtId="41" fontId="50" fillId="0" borderId="24" xfId="1" applyFont="1" applyBorder="1" applyAlignment="1">
      <alignment horizontal="right" vertical="center"/>
    </xf>
    <xf numFmtId="41" fontId="50" fillId="0" borderId="21" xfId="1" applyFont="1" applyBorder="1" applyAlignment="1">
      <alignment horizontal="right" vertical="center"/>
    </xf>
    <xf numFmtId="189" fontId="52" fillId="0" borderId="20" xfId="15" applyNumberFormat="1" applyFont="1" applyBorder="1" applyAlignment="1">
      <alignment horizontal="right" vertical="center"/>
    </xf>
    <xf numFmtId="41" fontId="52" fillId="0" borderId="24" xfId="1" applyFont="1" applyBorder="1" applyAlignment="1">
      <alignment horizontal="right" vertical="center"/>
    </xf>
    <xf numFmtId="41" fontId="52" fillId="0" borderId="21" xfId="1" applyFont="1" applyBorder="1" applyAlignment="1">
      <alignment horizontal="right" vertical="center"/>
    </xf>
    <xf numFmtId="3" fontId="52" fillId="0" borderId="20" xfId="15" applyNumberFormat="1" applyFont="1" applyBorder="1" applyAlignment="1">
      <alignment horizontal="right" vertical="center"/>
    </xf>
    <xf numFmtId="3" fontId="52" fillId="0" borderId="21" xfId="15" applyNumberFormat="1" applyFont="1" applyBorder="1" applyAlignment="1">
      <alignment horizontal="right" vertical="center"/>
    </xf>
    <xf numFmtId="189" fontId="50" fillId="0" borderId="11" xfId="15" applyNumberFormat="1" applyFont="1" applyBorder="1" applyAlignment="1">
      <alignment vertical="center"/>
    </xf>
    <xf numFmtId="189" fontId="50" fillId="0" borderId="1" xfId="15" applyNumberFormat="1" applyFont="1" applyBorder="1" applyAlignment="1">
      <alignment vertical="center"/>
    </xf>
    <xf numFmtId="189" fontId="50" fillId="0" borderId="22" xfId="15" applyNumberFormat="1" applyFont="1" applyBorder="1" applyAlignment="1">
      <alignment horizontal="right" vertical="center"/>
    </xf>
    <xf numFmtId="189" fontId="50" fillId="0" borderId="25" xfId="15" applyNumberFormat="1" applyFont="1" applyBorder="1" applyAlignment="1">
      <alignment horizontal="right" vertical="center"/>
    </xf>
    <xf numFmtId="189" fontId="50" fillId="0" borderId="23" xfId="15" applyNumberFormat="1" applyFont="1" applyBorder="1" applyAlignment="1">
      <alignment horizontal="right" vertical="center"/>
    </xf>
    <xf numFmtId="3" fontId="50" fillId="0" borderId="20" xfId="15" applyNumberFormat="1" applyFont="1" applyBorder="1" applyAlignment="1">
      <alignment horizontal="right" vertical="center"/>
    </xf>
    <xf numFmtId="0" fontId="49" fillId="0" borderId="0" xfId="15" applyFont="1" applyAlignment="1">
      <alignment vertical="center"/>
    </xf>
    <xf numFmtId="41" fontId="5" fillId="0" borderId="0" xfId="1" applyFont="1" applyFill="1">
      <alignment vertical="center"/>
    </xf>
    <xf numFmtId="41" fontId="31" fillId="0" borderId="0" xfId="1" applyFont="1" applyFill="1">
      <alignment vertical="center"/>
    </xf>
    <xf numFmtId="0" fontId="0" fillId="0" borderId="0" xfId="0" applyFill="1" applyBorder="1">
      <alignment vertical="center"/>
    </xf>
    <xf numFmtId="0" fontId="32" fillId="0" borderId="0" xfId="0" applyFont="1" applyFill="1" applyBorder="1">
      <alignment vertical="center"/>
    </xf>
    <xf numFmtId="0" fontId="41" fillId="0" borderId="0" xfId="0" applyFont="1" applyFill="1" applyBorder="1">
      <alignment vertical="center"/>
    </xf>
    <xf numFmtId="0" fontId="39" fillId="0" borderId="0" xfId="0" applyFont="1" applyBorder="1" applyAlignment="1">
      <alignment horizontal="center" vertical="center" shrinkToFit="1"/>
    </xf>
    <xf numFmtId="193" fontId="4" fillId="0" borderId="2" xfId="1" applyNumberFormat="1" applyFont="1" applyFill="1" applyBorder="1">
      <alignment vertical="center"/>
    </xf>
    <xf numFmtId="178" fontId="31" fillId="0" borderId="0" xfId="0" applyNumberFormat="1" applyFont="1" applyBorder="1" applyAlignment="1">
      <alignment horizontal="left" vertical="center"/>
    </xf>
    <xf numFmtId="0" fontId="5" fillId="0" borderId="0" xfId="0" applyFont="1" applyAlignment="1">
      <alignment vertical="center" shrinkToFit="1"/>
    </xf>
    <xf numFmtId="0" fontId="31" fillId="0" borderId="0" xfId="0" applyFont="1" applyAlignment="1">
      <alignment vertical="center" shrinkToFit="1"/>
    </xf>
    <xf numFmtId="0" fontId="55" fillId="0" borderId="0" xfId="16" applyFont="1">
      <alignment vertical="center"/>
    </xf>
    <xf numFmtId="0" fontId="38" fillId="0" borderId="0" xfId="16">
      <alignment vertical="center"/>
    </xf>
    <xf numFmtId="0" fontId="57" fillId="0" borderId="27" xfId="16" applyFont="1" applyBorder="1" applyAlignment="1">
      <alignment horizontal="right" vertical="center"/>
    </xf>
    <xf numFmtId="0" fontId="57" fillId="7" borderId="28" xfId="16" applyFont="1" applyFill="1" applyBorder="1" applyAlignment="1">
      <alignment horizontal="center" vertical="center"/>
    </xf>
    <xf numFmtId="0" fontId="58" fillId="0" borderId="0" xfId="16" applyFont="1">
      <alignment vertical="center"/>
    </xf>
    <xf numFmtId="0" fontId="57" fillId="0" borderId="31" xfId="16" applyFont="1" applyBorder="1" applyAlignment="1">
      <alignment horizontal="left" vertical="center"/>
    </xf>
    <xf numFmtId="0" fontId="57" fillId="7" borderId="32" xfId="16" applyFont="1" applyFill="1" applyBorder="1" applyAlignment="1">
      <alignment horizontal="center" vertical="center"/>
    </xf>
    <xf numFmtId="0" fontId="57" fillId="7" borderId="34" xfId="16" applyFont="1" applyFill="1" applyBorder="1" applyAlignment="1">
      <alignment horizontal="left" vertical="center"/>
    </xf>
    <xf numFmtId="0" fontId="57" fillId="7" borderId="14" xfId="16" applyFont="1" applyFill="1" applyBorder="1" applyAlignment="1">
      <alignment horizontal="center" vertical="center"/>
    </xf>
    <xf numFmtId="0" fontId="57" fillId="7" borderId="15" xfId="16" applyFont="1" applyFill="1" applyBorder="1" applyAlignment="1">
      <alignment horizontal="center" vertical="center"/>
    </xf>
    <xf numFmtId="0" fontId="57" fillId="7" borderId="35" xfId="16" applyFont="1" applyFill="1" applyBorder="1" applyAlignment="1">
      <alignment horizontal="center" vertical="center" wrapText="1"/>
    </xf>
    <xf numFmtId="0" fontId="58" fillId="0" borderId="0" xfId="16" applyFont="1" applyAlignment="1">
      <alignment horizontal="center" vertical="center"/>
    </xf>
    <xf numFmtId="0" fontId="57" fillId="0" borderId="36" xfId="16" applyFont="1" applyBorder="1">
      <alignment vertical="center"/>
    </xf>
    <xf numFmtId="0" fontId="57" fillId="7" borderId="37" xfId="16" applyFont="1" applyFill="1" applyBorder="1" applyAlignment="1">
      <alignment horizontal="center" vertical="center"/>
    </xf>
    <xf numFmtId="196" fontId="59" fillId="0" borderId="38" xfId="16" applyNumberFormat="1" applyFont="1" applyBorder="1">
      <alignment vertical="center"/>
    </xf>
    <xf numFmtId="196" fontId="59" fillId="0" borderId="39" xfId="16" applyNumberFormat="1" applyFont="1" applyBorder="1">
      <alignment vertical="center"/>
    </xf>
    <xf numFmtId="0" fontId="57" fillId="0" borderId="40" xfId="16" applyFont="1" applyBorder="1" applyAlignment="1">
      <alignment horizontal="left" vertical="center"/>
    </xf>
    <xf numFmtId="0" fontId="57" fillId="7" borderId="41" xfId="16" applyFont="1" applyFill="1" applyBorder="1" applyAlignment="1">
      <alignment horizontal="center" vertical="center"/>
    </xf>
    <xf numFmtId="196" fontId="59" fillId="0" borderId="42" xfId="16" applyNumberFormat="1" applyFont="1" applyBorder="1">
      <alignment vertical="center"/>
    </xf>
    <xf numFmtId="196" fontId="59" fillId="0" borderId="43" xfId="16" applyNumberFormat="1" applyFont="1" applyBorder="1">
      <alignment vertical="center"/>
    </xf>
    <xf numFmtId="0" fontId="60" fillId="0" borderId="44" xfId="16" applyFont="1" applyBorder="1" applyAlignment="1">
      <alignment vertical="center" wrapText="1"/>
    </xf>
    <xf numFmtId="0" fontId="60" fillId="7" borderId="45" xfId="16" applyFont="1" applyFill="1" applyBorder="1" applyAlignment="1">
      <alignment horizontal="center" vertical="center" wrapText="1" shrinkToFit="1"/>
    </xf>
    <xf numFmtId="196" fontId="59" fillId="0" borderId="46" xfId="16" applyNumberFormat="1" applyFont="1" applyBorder="1">
      <alignment vertical="center"/>
    </xf>
    <xf numFmtId="196" fontId="59" fillId="0" borderId="47" xfId="16" applyNumberFormat="1" applyFont="1" applyBorder="1">
      <alignment vertical="center"/>
    </xf>
    <xf numFmtId="0" fontId="38" fillId="0" borderId="0" xfId="16" applyFill="1">
      <alignment vertical="center"/>
    </xf>
    <xf numFmtId="0" fontId="36" fillId="0" borderId="0" xfId="1" applyNumberFormat="1" applyFont="1" applyFill="1" applyBorder="1" applyAlignment="1">
      <alignment horizontal="center" vertical="center"/>
    </xf>
    <xf numFmtId="0" fontId="29" fillId="0" borderId="0" xfId="0" applyFont="1" applyFill="1" applyAlignment="1">
      <alignment horizontal="center" vertical="center"/>
    </xf>
    <xf numFmtId="0" fontId="19" fillId="0" borderId="4" xfId="6" applyFont="1" applyBorder="1" applyAlignment="1">
      <alignment horizontal="center" vertical="center" wrapText="1"/>
    </xf>
    <xf numFmtId="0" fontId="19" fillId="0" borderId="5" xfId="6" applyFont="1" applyBorder="1" applyAlignment="1">
      <alignment horizontal="center" vertical="center" wrapText="1"/>
    </xf>
    <xf numFmtId="0" fontId="19" fillId="0" borderId="10" xfId="6" applyFont="1" applyBorder="1" applyAlignment="1">
      <alignment horizontal="center" vertical="center" wrapText="1"/>
    </xf>
    <xf numFmtId="0" fontId="19" fillId="0" borderId="13" xfId="6" applyFont="1" applyBorder="1" applyAlignment="1">
      <alignment horizontal="center" vertical="center" wrapText="1"/>
    </xf>
    <xf numFmtId="0" fontId="19" fillId="0" borderId="0" xfId="6" applyFont="1" applyBorder="1" applyAlignment="1">
      <alignment horizontal="center" vertical="center" wrapText="1"/>
    </xf>
    <xf numFmtId="0" fontId="19" fillId="0" borderId="14" xfId="6" applyFont="1" applyBorder="1" applyAlignment="1">
      <alignment horizontal="center" vertical="center" wrapText="1"/>
    </xf>
    <xf numFmtId="0" fontId="19" fillId="0" borderId="11" xfId="6" applyFont="1" applyBorder="1" applyAlignment="1">
      <alignment horizontal="center" vertical="center" wrapText="1"/>
    </xf>
    <xf numFmtId="0" fontId="19" fillId="0" borderId="1" xfId="6" applyFont="1" applyBorder="1" applyAlignment="1">
      <alignment horizontal="center" vertical="center" wrapText="1"/>
    </xf>
    <xf numFmtId="0" fontId="19" fillId="0" borderId="12" xfId="6" applyFont="1" applyBorder="1" applyAlignment="1">
      <alignment horizontal="center" vertical="center" wrapText="1"/>
    </xf>
    <xf numFmtId="0" fontId="22" fillId="0" borderId="0" xfId="0" applyFont="1" applyAlignment="1">
      <alignment horizontal="distributed" vertical="center"/>
    </xf>
    <xf numFmtId="0" fontId="15" fillId="0" borderId="0" xfId="0" applyFont="1" applyAlignment="1">
      <alignment horizontal="center" vertical="center"/>
    </xf>
    <xf numFmtId="0" fontId="0" fillId="0" borderId="0" xfId="0" applyFont="1" applyAlignment="1">
      <alignment horizontal="distributed" vertical="center"/>
    </xf>
    <xf numFmtId="0" fontId="0" fillId="0" borderId="0" xfId="0" applyFont="1" applyAlignment="1">
      <alignment horizontal="left" vertical="center"/>
    </xf>
    <xf numFmtId="0" fontId="34" fillId="0" borderId="0" xfId="0" quotePrefix="1" applyFont="1" applyAlignment="1">
      <alignment horizontal="center" vertical="center"/>
    </xf>
    <xf numFmtId="0" fontId="4" fillId="0" borderId="0" xfId="0" applyFont="1" applyAlignment="1">
      <alignment horizontal="center" vertical="center"/>
    </xf>
    <xf numFmtId="0" fontId="20" fillId="0" borderId="0" xfId="0" applyFont="1" applyAlignment="1">
      <alignment horizontal="right" vertical="center"/>
    </xf>
    <xf numFmtId="0" fontId="21" fillId="0" borderId="0" xfId="0" applyFont="1" applyAlignment="1">
      <alignment horizontal="right" vertical="center"/>
    </xf>
    <xf numFmtId="0" fontId="6" fillId="2" borderId="7" xfId="0" applyFont="1" applyFill="1" applyBorder="1" applyAlignment="1">
      <alignment horizontal="distributed" vertical="center" indent="3"/>
    </xf>
    <xf numFmtId="0" fontId="6" fillId="2" borderId="9" xfId="0" applyFont="1" applyFill="1" applyBorder="1" applyAlignment="1">
      <alignment horizontal="distributed" vertical="center" indent="3"/>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24" fillId="0" borderId="0" xfId="0" applyFont="1" applyAlignment="1">
      <alignment horizontal="distributed" vertical="center" indent="1"/>
    </xf>
    <xf numFmtId="0" fontId="23" fillId="0" borderId="0" xfId="0" applyFont="1" applyAlignment="1">
      <alignment horizontal="distributed" vertical="center" indent="1"/>
    </xf>
    <xf numFmtId="0" fontId="25" fillId="0" borderId="0" xfId="0" applyFont="1" applyAlignment="1">
      <alignment horizontal="distributed" vertical="center" indent="1"/>
    </xf>
    <xf numFmtId="0" fontId="23" fillId="0" borderId="0" xfId="0" applyFont="1" applyFill="1" applyAlignment="1">
      <alignment horizontal="distributed" vertical="center" indent="1"/>
    </xf>
    <xf numFmtId="0" fontId="14" fillId="0" borderId="0" xfId="8" applyFont="1" applyAlignment="1">
      <alignment horizontal="left" vertical="center"/>
    </xf>
    <xf numFmtId="0" fontId="10" fillId="0" borderId="0" xfId="8" applyFont="1" applyAlignment="1">
      <alignment horizontal="center" vertical="center"/>
    </xf>
    <xf numFmtId="0" fontId="14" fillId="0" borderId="0" xfId="8" applyFont="1" applyAlignment="1">
      <alignment horizontal="distributed" vertical="center"/>
    </xf>
    <xf numFmtId="0" fontId="14" fillId="0" borderId="0" xfId="8" quotePrefix="1" applyFont="1" applyAlignment="1">
      <alignment horizontal="center" vertical="center"/>
    </xf>
    <xf numFmtId="0" fontId="14" fillId="0" borderId="0" xfId="8" applyFont="1" applyAlignment="1">
      <alignment horizontal="center" vertical="center"/>
    </xf>
    <xf numFmtId="0" fontId="14" fillId="0" borderId="0" xfId="8" applyFont="1" applyFill="1" applyAlignment="1">
      <alignment horizontal="left" vertical="center"/>
    </xf>
    <xf numFmtId="0" fontId="28" fillId="0" borderId="0" xfId="8" applyFont="1" applyAlignment="1">
      <alignment horizontal="left" vertical="center"/>
    </xf>
    <xf numFmtId="41" fontId="6" fillId="2" borderId="3" xfId="1" applyFont="1" applyFill="1" applyBorder="1" applyAlignment="1">
      <alignment horizontal="center" vertical="center"/>
    </xf>
    <xf numFmtId="41" fontId="6" fillId="2" borderId="6" xfId="1" applyFont="1" applyFill="1" applyBorder="1" applyAlignment="1">
      <alignment horizontal="center" vertical="center"/>
    </xf>
    <xf numFmtId="0" fontId="6" fillId="2" borderId="4"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distributed" vertical="center" indent="1"/>
    </xf>
    <xf numFmtId="0" fontId="4" fillId="0" borderId="2" xfId="0" applyFont="1" applyBorder="1" applyAlignment="1">
      <alignment horizontal="center" vertical="center" textRotation="255"/>
    </xf>
    <xf numFmtId="0" fontId="16" fillId="0" borderId="0" xfId="0" applyFont="1" applyAlignment="1">
      <alignment horizontal="center" vertical="center"/>
    </xf>
    <xf numFmtId="0" fontId="6" fillId="2" borderId="2" xfId="0" applyNumberFormat="1" applyFont="1" applyFill="1" applyBorder="1" applyAlignment="1">
      <alignment horizontal="center" vertical="center"/>
    </xf>
    <xf numFmtId="0" fontId="6" fillId="2" borderId="2" xfId="0" applyFont="1" applyFill="1" applyBorder="1" applyAlignment="1">
      <alignment horizontal="center" vertical="center"/>
    </xf>
    <xf numFmtId="41" fontId="6" fillId="2" borderId="2" xfId="1" applyFont="1" applyFill="1" applyBorder="1" applyAlignment="1">
      <alignment horizontal="center" vertical="center"/>
    </xf>
    <xf numFmtId="178" fontId="34" fillId="0" borderId="1" xfId="0" applyNumberFormat="1" applyFont="1" applyBorder="1" applyAlignment="1">
      <alignment horizontal="left" vertical="center"/>
    </xf>
    <xf numFmtId="0" fontId="4" fillId="0" borderId="7" xfId="0" applyFont="1" applyFill="1" applyBorder="1" applyAlignment="1">
      <alignment horizontal="center" vertical="center"/>
    </xf>
    <xf numFmtId="0" fontId="4" fillId="0" borderId="9" xfId="0" applyFont="1" applyFill="1" applyBorder="1" applyAlignment="1">
      <alignment horizontal="center" vertical="center"/>
    </xf>
    <xf numFmtId="0" fontId="13" fillId="0" borderId="0" xfId="0" applyFont="1" applyAlignment="1">
      <alignment horizontal="center" vertical="center"/>
    </xf>
    <xf numFmtId="0" fontId="6" fillId="2" borderId="2" xfId="0" applyFont="1" applyFill="1" applyBorder="1" applyAlignment="1">
      <alignment horizontal="center" vertical="center" shrinkToFit="1"/>
    </xf>
    <xf numFmtId="176" fontId="6" fillId="2" borderId="2" xfId="1" applyNumberFormat="1" applyFont="1" applyFill="1" applyBorder="1" applyAlignment="1">
      <alignment horizontal="center" vertical="center"/>
    </xf>
    <xf numFmtId="0" fontId="45" fillId="0" borderId="0" xfId="14" quotePrefix="1" applyFont="1" applyFill="1" applyAlignment="1">
      <alignment horizontal="center" vertical="center"/>
    </xf>
    <xf numFmtId="0" fontId="51" fillId="0" borderId="0" xfId="15" applyFont="1" applyAlignment="1">
      <alignment horizontal="center" vertical="center"/>
    </xf>
    <xf numFmtId="189" fontId="52" fillId="0" borderId="7" xfId="15" applyNumberFormat="1" applyFont="1" applyBorder="1" applyAlignment="1">
      <alignment horizontal="center" vertical="center"/>
    </xf>
    <xf numFmtId="189" fontId="52" fillId="0" borderId="8" xfId="15" applyNumberFormat="1" applyFont="1" applyBorder="1" applyAlignment="1">
      <alignment horizontal="center" vertical="center"/>
    </xf>
    <xf numFmtId="41" fontId="50" fillId="0" borderId="0" xfId="1" applyFont="1" applyAlignment="1">
      <alignment horizontal="center" vertical="center"/>
    </xf>
    <xf numFmtId="189" fontId="50" fillId="0" borderId="0" xfId="15" applyNumberFormat="1" applyFont="1" applyAlignment="1">
      <alignment horizontal="center" vertical="center"/>
    </xf>
    <xf numFmtId="3" fontId="50" fillId="0" borderId="0" xfId="15" applyNumberFormat="1" applyFont="1" applyAlignment="1">
      <alignment horizontal="center" vertical="center"/>
    </xf>
    <xf numFmtId="190" fontId="50" fillId="0" borderId="0" xfId="15" applyNumberFormat="1" applyFont="1" applyAlignment="1">
      <alignment horizontal="center" vertical="center"/>
    </xf>
    <xf numFmtId="0" fontId="30" fillId="2" borderId="2" xfId="0" applyFont="1" applyFill="1" applyBorder="1" applyAlignment="1">
      <alignment horizontal="center" vertical="center" shrinkToFit="1"/>
    </xf>
    <xf numFmtId="0" fontId="30" fillId="2" borderId="3" xfId="0" applyFont="1" applyFill="1" applyBorder="1" applyAlignment="1">
      <alignment horizontal="center" vertical="center"/>
    </xf>
    <xf numFmtId="0" fontId="30" fillId="2" borderId="6" xfId="0" applyFont="1" applyFill="1" applyBorder="1" applyAlignment="1">
      <alignment horizontal="center" vertical="center"/>
    </xf>
    <xf numFmtId="0" fontId="30" fillId="2" borderId="2" xfId="0" applyFont="1" applyFill="1" applyBorder="1" applyAlignment="1">
      <alignment horizontal="center" vertical="center"/>
    </xf>
    <xf numFmtId="178" fontId="31" fillId="0" borderId="1" xfId="0" applyNumberFormat="1" applyFont="1" applyBorder="1" applyAlignment="1">
      <alignment horizontal="left" vertical="center"/>
    </xf>
    <xf numFmtId="0" fontId="10" fillId="0" borderId="0" xfId="3" applyFont="1" applyFill="1" applyBorder="1" applyAlignment="1">
      <alignment horizontal="center" vertical="center"/>
    </xf>
    <xf numFmtId="179" fontId="28" fillId="2" borderId="3" xfId="3" applyNumberFormat="1" applyFont="1" applyFill="1" applyBorder="1" applyAlignment="1">
      <alignment horizontal="center" vertical="center"/>
    </xf>
    <xf numFmtId="179" fontId="28" fillId="2" borderId="6" xfId="3" applyNumberFormat="1" applyFont="1" applyFill="1" applyBorder="1" applyAlignment="1">
      <alignment horizontal="center" vertical="center"/>
    </xf>
    <xf numFmtId="179" fontId="28" fillId="2" borderId="3" xfId="1" applyNumberFormat="1" applyFont="1" applyFill="1" applyBorder="1" applyAlignment="1">
      <alignment horizontal="center" vertical="center" wrapText="1"/>
    </xf>
    <xf numFmtId="179" fontId="28" fillId="2" borderId="6" xfId="1" applyNumberFormat="1" applyFont="1" applyFill="1" applyBorder="1" applyAlignment="1">
      <alignment horizontal="center" vertical="center" wrapText="1"/>
    </xf>
    <xf numFmtId="0" fontId="58" fillId="0" borderId="0" xfId="16" applyFont="1" applyAlignment="1">
      <alignment horizontal="center" vertical="center"/>
    </xf>
    <xf numFmtId="195" fontId="57" fillId="0" borderId="29" xfId="16" applyNumberFormat="1" applyFont="1" applyBorder="1" applyAlignment="1">
      <alignment horizontal="center" vertical="center"/>
    </xf>
    <xf numFmtId="195" fontId="57" fillId="0" borderId="17" xfId="16" applyNumberFormat="1" applyFont="1" applyBorder="1" applyAlignment="1">
      <alignment horizontal="center" vertical="center"/>
    </xf>
    <xf numFmtId="0" fontId="57" fillId="0" borderId="30" xfId="16" applyFont="1" applyBorder="1" applyAlignment="1">
      <alignment horizontal="center" vertical="center" wrapText="1"/>
    </xf>
    <xf numFmtId="0" fontId="57" fillId="0" borderId="33" xfId="16" applyFont="1" applyBorder="1" applyAlignment="1">
      <alignment horizontal="center" vertical="center" wrapText="1"/>
    </xf>
    <xf numFmtId="0" fontId="58" fillId="7" borderId="0" xfId="16" applyFont="1" applyFill="1" applyAlignment="1">
      <alignment horizontal="center" vertical="center"/>
    </xf>
    <xf numFmtId="194" fontId="57" fillId="0" borderId="29" xfId="16" applyNumberFormat="1" applyFont="1" applyBorder="1" applyAlignment="1">
      <alignment horizontal="center" vertical="center"/>
    </xf>
    <xf numFmtId="194" fontId="57" fillId="0" borderId="17" xfId="16" applyNumberFormat="1" applyFont="1" applyBorder="1" applyAlignment="1">
      <alignment horizontal="center" vertical="center"/>
    </xf>
    <xf numFmtId="0" fontId="6" fillId="2" borderId="2" xfId="0" applyFont="1" applyFill="1" applyBorder="1" applyAlignment="1">
      <alignment horizontal="center" vertical="center" wrapText="1"/>
    </xf>
  </cellXfs>
  <cellStyles count="17">
    <cellStyle name="백분율" xfId="2" builtinId="5"/>
    <cellStyle name="쉼표 [0]" xfId="1" builtinId="6"/>
    <cellStyle name="쉼표 [0] 2" xfId="13"/>
    <cellStyle name="쉼표 [0] 2 2 2" xfId="9"/>
    <cellStyle name="콤마 [0]_Sheet2" xfId="5"/>
    <cellStyle name="표준" xfId="0" builtinId="0"/>
    <cellStyle name="표준 2" xfId="11"/>
    <cellStyle name="표준 21" xfId="15"/>
    <cellStyle name="표준 3" xfId="12"/>
    <cellStyle name="표준 4" xfId="7"/>
    <cellStyle name="표준 5" xfId="14"/>
    <cellStyle name="표준 9" xfId="6"/>
    <cellStyle name="표준_Book4" xfId="3"/>
    <cellStyle name="표준_대한지적공사" xfId="8"/>
    <cellStyle name="표준_자동차운임" xfId="16"/>
    <cellStyle name="표준_전시시설물" xfId="4"/>
    <cellStyle name="표준_평화의댐"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4.xml"/><Relationship Id="rId117" Type="http://schemas.openxmlformats.org/officeDocument/2006/relationships/externalLink" Target="externalLinks/externalLink95.xml"/><Relationship Id="rId21" Type="http://schemas.openxmlformats.org/officeDocument/2006/relationships/worksheet" Target="worksheets/sheet21.xml"/><Relationship Id="rId42" Type="http://schemas.openxmlformats.org/officeDocument/2006/relationships/externalLink" Target="externalLinks/externalLink20.xml"/><Relationship Id="rId47" Type="http://schemas.openxmlformats.org/officeDocument/2006/relationships/externalLink" Target="externalLinks/externalLink25.xml"/><Relationship Id="rId63" Type="http://schemas.openxmlformats.org/officeDocument/2006/relationships/externalLink" Target="externalLinks/externalLink41.xml"/><Relationship Id="rId68" Type="http://schemas.openxmlformats.org/officeDocument/2006/relationships/externalLink" Target="externalLinks/externalLink46.xml"/><Relationship Id="rId84" Type="http://schemas.openxmlformats.org/officeDocument/2006/relationships/externalLink" Target="externalLinks/externalLink62.xml"/><Relationship Id="rId89" Type="http://schemas.openxmlformats.org/officeDocument/2006/relationships/externalLink" Target="externalLinks/externalLink67.xml"/><Relationship Id="rId112" Type="http://schemas.openxmlformats.org/officeDocument/2006/relationships/externalLink" Target="externalLinks/externalLink90.xml"/><Relationship Id="rId133" Type="http://schemas.openxmlformats.org/officeDocument/2006/relationships/externalLink" Target="externalLinks/externalLink111.xml"/><Relationship Id="rId138" Type="http://schemas.openxmlformats.org/officeDocument/2006/relationships/externalLink" Target="externalLinks/externalLink116.xml"/><Relationship Id="rId154" Type="http://schemas.openxmlformats.org/officeDocument/2006/relationships/calcChain" Target="calcChain.xml"/><Relationship Id="rId16" Type="http://schemas.openxmlformats.org/officeDocument/2006/relationships/worksheet" Target="worksheets/sheet16.xml"/><Relationship Id="rId107" Type="http://schemas.openxmlformats.org/officeDocument/2006/relationships/externalLink" Target="externalLinks/externalLink85.xml"/><Relationship Id="rId11" Type="http://schemas.openxmlformats.org/officeDocument/2006/relationships/worksheet" Target="worksheets/sheet11.xml"/><Relationship Id="rId32" Type="http://schemas.openxmlformats.org/officeDocument/2006/relationships/externalLink" Target="externalLinks/externalLink10.xml"/><Relationship Id="rId37" Type="http://schemas.openxmlformats.org/officeDocument/2006/relationships/externalLink" Target="externalLinks/externalLink15.xml"/><Relationship Id="rId53" Type="http://schemas.openxmlformats.org/officeDocument/2006/relationships/externalLink" Target="externalLinks/externalLink31.xml"/><Relationship Id="rId58" Type="http://schemas.openxmlformats.org/officeDocument/2006/relationships/externalLink" Target="externalLinks/externalLink36.xml"/><Relationship Id="rId74" Type="http://schemas.openxmlformats.org/officeDocument/2006/relationships/externalLink" Target="externalLinks/externalLink52.xml"/><Relationship Id="rId79" Type="http://schemas.openxmlformats.org/officeDocument/2006/relationships/externalLink" Target="externalLinks/externalLink57.xml"/><Relationship Id="rId102" Type="http://schemas.openxmlformats.org/officeDocument/2006/relationships/externalLink" Target="externalLinks/externalLink80.xml"/><Relationship Id="rId123" Type="http://schemas.openxmlformats.org/officeDocument/2006/relationships/externalLink" Target="externalLinks/externalLink101.xml"/><Relationship Id="rId128" Type="http://schemas.openxmlformats.org/officeDocument/2006/relationships/externalLink" Target="externalLinks/externalLink106.xml"/><Relationship Id="rId144" Type="http://schemas.openxmlformats.org/officeDocument/2006/relationships/externalLink" Target="externalLinks/externalLink122.xml"/><Relationship Id="rId149" Type="http://schemas.openxmlformats.org/officeDocument/2006/relationships/externalLink" Target="externalLinks/externalLink127.xml"/><Relationship Id="rId5" Type="http://schemas.openxmlformats.org/officeDocument/2006/relationships/worksheet" Target="worksheets/sheet5.xml"/><Relationship Id="rId90" Type="http://schemas.openxmlformats.org/officeDocument/2006/relationships/externalLink" Target="externalLinks/externalLink68.xml"/><Relationship Id="rId95" Type="http://schemas.openxmlformats.org/officeDocument/2006/relationships/externalLink" Target="externalLinks/externalLink73.xml"/><Relationship Id="rId22" Type="http://schemas.openxmlformats.org/officeDocument/2006/relationships/worksheet" Target="worksheets/sheet22.xml"/><Relationship Id="rId27" Type="http://schemas.openxmlformats.org/officeDocument/2006/relationships/externalLink" Target="externalLinks/externalLink5.xml"/><Relationship Id="rId43" Type="http://schemas.openxmlformats.org/officeDocument/2006/relationships/externalLink" Target="externalLinks/externalLink21.xml"/><Relationship Id="rId48" Type="http://schemas.openxmlformats.org/officeDocument/2006/relationships/externalLink" Target="externalLinks/externalLink26.xml"/><Relationship Id="rId64" Type="http://schemas.openxmlformats.org/officeDocument/2006/relationships/externalLink" Target="externalLinks/externalLink42.xml"/><Relationship Id="rId69" Type="http://schemas.openxmlformats.org/officeDocument/2006/relationships/externalLink" Target="externalLinks/externalLink47.xml"/><Relationship Id="rId113" Type="http://schemas.openxmlformats.org/officeDocument/2006/relationships/externalLink" Target="externalLinks/externalLink91.xml"/><Relationship Id="rId118" Type="http://schemas.openxmlformats.org/officeDocument/2006/relationships/externalLink" Target="externalLinks/externalLink96.xml"/><Relationship Id="rId134" Type="http://schemas.openxmlformats.org/officeDocument/2006/relationships/externalLink" Target="externalLinks/externalLink112.xml"/><Relationship Id="rId139" Type="http://schemas.openxmlformats.org/officeDocument/2006/relationships/externalLink" Target="externalLinks/externalLink117.xml"/><Relationship Id="rId80" Type="http://schemas.openxmlformats.org/officeDocument/2006/relationships/externalLink" Target="externalLinks/externalLink58.xml"/><Relationship Id="rId85" Type="http://schemas.openxmlformats.org/officeDocument/2006/relationships/externalLink" Target="externalLinks/externalLink63.xml"/><Relationship Id="rId150" Type="http://schemas.openxmlformats.org/officeDocument/2006/relationships/externalLink" Target="externalLinks/externalLink128.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externalLink" Target="externalLinks/externalLink11.xml"/><Relationship Id="rId38" Type="http://schemas.openxmlformats.org/officeDocument/2006/relationships/externalLink" Target="externalLinks/externalLink16.xml"/><Relationship Id="rId46" Type="http://schemas.openxmlformats.org/officeDocument/2006/relationships/externalLink" Target="externalLinks/externalLink24.xml"/><Relationship Id="rId59" Type="http://schemas.openxmlformats.org/officeDocument/2006/relationships/externalLink" Target="externalLinks/externalLink37.xml"/><Relationship Id="rId67" Type="http://schemas.openxmlformats.org/officeDocument/2006/relationships/externalLink" Target="externalLinks/externalLink45.xml"/><Relationship Id="rId103" Type="http://schemas.openxmlformats.org/officeDocument/2006/relationships/externalLink" Target="externalLinks/externalLink81.xml"/><Relationship Id="rId108" Type="http://schemas.openxmlformats.org/officeDocument/2006/relationships/externalLink" Target="externalLinks/externalLink86.xml"/><Relationship Id="rId116" Type="http://schemas.openxmlformats.org/officeDocument/2006/relationships/externalLink" Target="externalLinks/externalLink94.xml"/><Relationship Id="rId124" Type="http://schemas.openxmlformats.org/officeDocument/2006/relationships/externalLink" Target="externalLinks/externalLink102.xml"/><Relationship Id="rId129" Type="http://schemas.openxmlformats.org/officeDocument/2006/relationships/externalLink" Target="externalLinks/externalLink107.xml"/><Relationship Id="rId137" Type="http://schemas.openxmlformats.org/officeDocument/2006/relationships/externalLink" Target="externalLinks/externalLink115.xml"/><Relationship Id="rId20" Type="http://schemas.openxmlformats.org/officeDocument/2006/relationships/worksheet" Target="worksheets/sheet20.xml"/><Relationship Id="rId41" Type="http://schemas.openxmlformats.org/officeDocument/2006/relationships/externalLink" Target="externalLinks/externalLink19.xml"/><Relationship Id="rId54" Type="http://schemas.openxmlformats.org/officeDocument/2006/relationships/externalLink" Target="externalLinks/externalLink32.xml"/><Relationship Id="rId62" Type="http://schemas.openxmlformats.org/officeDocument/2006/relationships/externalLink" Target="externalLinks/externalLink40.xml"/><Relationship Id="rId70" Type="http://schemas.openxmlformats.org/officeDocument/2006/relationships/externalLink" Target="externalLinks/externalLink48.xml"/><Relationship Id="rId75" Type="http://schemas.openxmlformats.org/officeDocument/2006/relationships/externalLink" Target="externalLinks/externalLink53.xml"/><Relationship Id="rId83" Type="http://schemas.openxmlformats.org/officeDocument/2006/relationships/externalLink" Target="externalLinks/externalLink61.xml"/><Relationship Id="rId88" Type="http://schemas.openxmlformats.org/officeDocument/2006/relationships/externalLink" Target="externalLinks/externalLink66.xml"/><Relationship Id="rId91" Type="http://schemas.openxmlformats.org/officeDocument/2006/relationships/externalLink" Target="externalLinks/externalLink69.xml"/><Relationship Id="rId96" Type="http://schemas.openxmlformats.org/officeDocument/2006/relationships/externalLink" Target="externalLinks/externalLink74.xml"/><Relationship Id="rId111" Type="http://schemas.openxmlformats.org/officeDocument/2006/relationships/externalLink" Target="externalLinks/externalLink89.xml"/><Relationship Id="rId132" Type="http://schemas.openxmlformats.org/officeDocument/2006/relationships/externalLink" Target="externalLinks/externalLink110.xml"/><Relationship Id="rId140" Type="http://schemas.openxmlformats.org/officeDocument/2006/relationships/externalLink" Target="externalLinks/externalLink118.xml"/><Relationship Id="rId145" Type="http://schemas.openxmlformats.org/officeDocument/2006/relationships/externalLink" Target="externalLinks/externalLink123.xml"/><Relationship Id="rId15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externalLink" Target="externalLinks/externalLink14.xml"/><Relationship Id="rId49" Type="http://schemas.openxmlformats.org/officeDocument/2006/relationships/externalLink" Target="externalLinks/externalLink27.xml"/><Relationship Id="rId57" Type="http://schemas.openxmlformats.org/officeDocument/2006/relationships/externalLink" Target="externalLinks/externalLink35.xml"/><Relationship Id="rId106" Type="http://schemas.openxmlformats.org/officeDocument/2006/relationships/externalLink" Target="externalLinks/externalLink84.xml"/><Relationship Id="rId114" Type="http://schemas.openxmlformats.org/officeDocument/2006/relationships/externalLink" Target="externalLinks/externalLink92.xml"/><Relationship Id="rId119" Type="http://schemas.openxmlformats.org/officeDocument/2006/relationships/externalLink" Target="externalLinks/externalLink97.xml"/><Relationship Id="rId127" Type="http://schemas.openxmlformats.org/officeDocument/2006/relationships/externalLink" Target="externalLinks/externalLink105.xml"/><Relationship Id="rId10" Type="http://schemas.openxmlformats.org/officeDocument/2006/relationships/worksheet" Target="worksheets/sheet10.xml"/><Relationship Id="rId31" Type="http://schemas.openxmlformats.org/officeDocument/2006/relationships/externalLink" Target="externalLinks/externalLink9.xml"/><Relationship Id="rId44" Type="http://schemas.openxmlformats.org/officeDocument/2006/relationships/externalLink" Target="externalLinks/externalLink22.xml"/><Relationship Id="rId52" Type="http://schemas.openxmlformats.org/officeDocument/2006/relationships/externalLink" Target="externalLinks/externalLink30.xml"/><Relationship Id="rId60" Type="http://schemas.openxmlformats.org/officeDocument/2006/relationships/externalLink" Target="externalLinks/externalLink38.xml"/><Relationship Id="rId65" Type="http://schemas.openxmlformats.org/officeDocument/2006/relationships/externalLink" Target="externalLinks/externalLink43.xml"/><Relationship Id="rId73" Type="http://schemas.openxmlformats.org/officeDocument/2006/relationships/externalLink" Target="externalLinks/externalLink51.xml"/><Relationship Id="rId78" Type="http://schemas.openxmlformats.org/officeDocument/2006/relationships/externalLink" Target="externalLinks/externalLink56.xml"/><Relationship Id="rId81" Type="http://schemas.openxmlformats.org/officeDocument/2006/relationships/externalLink" Target="externalLinks/externalLink59.xml"/><Relationship Id="rId86" Type="http://schemas.openxmlformats.org/officeDocument/2006/relationships/externalLink" Target="externalLinks/externalLink64.xml"/><Relationship Id="rId94" Type="http://schemas.openxmlformats.org/officeDocument/2006/relationships/externalLink" Target="externalLinks/externalLink72.xml"/><Relationship Id="rId99" Type="http://schemas.openxmlformats.org/officeDocument/2006/relationships/externalLink" Target="externalLinks/externalLink77.xml"/><Relationship Id="rId101" Type="http://schemas.openxmlformats.org/officeDocument/2006/relationships/externalLink" Target="externalLinks/externalLink79.xml"/><Relationship Id="rId122" Type="http://schemas.openxmlformats.org/officeDocument/2006/relationships/externalLink" Target="externalLinks/externalLink100.xml"/><Relationship Id="rId130" Type="http://schemas.openxmlformats.org/officeDocument/2006/relationships/externalLink" Target="externalLinks/externalLink108.xml"/><Relationship Id="rId135" Type="http://schemas.openxmlformats.org/officeDocument/2006/relationships/externalLink" Target="externalLinks/externalLink113.xml"/><Relationship Id="rId143" Type="http://schemas.openxmlformats.org/officeDocument/2006/relationships/externalLink" Target="externalLinks/externalLink121.xml"/><Relationship Id="rId148" Type="http://schemas.openxmlformats.org/officeDocument/2006/relationships/externalLink" Target="externalLinks/externalLink126.xml"/><Relationship Id="rId15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7.xml"/><Relationship Id="rId109" Type="http://schemas.openxmlformats.org/officeDocument/2006/relationships/externalLink" Target="externalLinks/externalLink87.xml"/><Relationship Id="rId34" Type="http://schemas.openxmlformats.org/officeDocument/2006/relationships/externalLink" Target="externalLinks/externalLink12.xml"/><Relationship Id="rId50" Type="http://schemas.openxmlformats.org/officeDocument/2006/relationships/externalLink" Target="externalLinks/externalLink28.xml"/><Relationship Id="rId55" Type="http://schemas.openxmlformats.org/officeDocument/2006/relationships/externalLink" Target="externalLinks/externalLink33.xml"/><Relationship Id="rId76" Type="http://schemas.openxmlformats.org/officeDocument/2006/relationships/externalLink" Target="externalLinks/externalLink54.xml"/><Relationship Id="rId97" Type="http://schemas.openxmlformats.org/officeDocument/2006/relationships/externalLink" Target="externalLinks/externalLink75.xml"/><Relationship Id="rId104" Type="http://schemas.openxmlformats.org/officeDocument/2006/relationships/externalLink" Target="externalLinks/externalLink82.xml"/><Relationship Id="rId120" Type="http://schemas.openxmlformats.org/officeDocument/2006/relationships/externalLink" Target="externalLinks/externalLink98.xml"/><Relationship Id="rId125" Type="http://schemas.openxmlformats.org/officeDocument/2006/relationships/externalLink" Target="externalLinks/externalLink103.xml"/><Relationship Id="rId141" Type="http://schemas.openxmlformats.org/officeDocument/2006/relationships/externalLink" Target="externalLinks/externalLink119.xml"/><Relationship Id="rId146" Type="http://schemas.openxmlformats.org/officeDocument/2006/relationships/externalLink" Target="externalLinks/externalLink124.xml"/><Relationship Id="rId7" Type="http://schemas.openxmlformats.org/officeDocument/2006/relationships/worksheet" Target="worksheets/sheet7.xml"/><Relationship Id="rId71" Type="http://schemas.openxmlformats.org/officeDocument/2006/relationships/externalLink" Target="externalLinks/externalLink49.xml"/><Relationship Id="rId92" Type="http://schemas.openxmlformats.org/officeDocument/2006/relationships/externalLink" Target="externalLinks/externalLink70.xml"/><Relationship Id="rId2" Type="http://schemas.openxmlformats.org/officeDocument/2006/relationships/worksheet" Target="worksheets/sheet2.xml"/><Relationship Id="rId29" Type="http://schemas.openxmlformats.org/officeDocument/2006/relationships/externalLink" Target="externalLinks/externalLink7.xml"/><Relationship Id="rId24" Type="http://schemas.openxmlformats.org/officeDocument/2006/relationships/externalLink" Target="externalLinks/externalLink2.xml"/><Relationship Id="rId40" Type="http://schemas.openxmlformats.org/officeDocument/2006/relationships/externalLink" Target="externalLinks/externalLink18.xml"/><Relationship Id="rId45" Type="http://schemas.openxmlformats.org/officeDocument/2006/relationships/externalLink" Target="externalLinks/externalLink23.xml"/><Relationship Id="rId66" Type="http://schemas.openxmlformats.org/officeDocument/2006/relationships/externalLink" Target="externalLinks/externalLink44.xml"/><Relationship Id="rId87" Type="http://schemas.openxmlformats.org/officeDocument/2006/relationships/externalLink" Target="externalLinks/externalLink65.xml"/><Relationship Id="rId110" Type="http://schemas.openxmlformats.org/officeDocument/2006/relationships/externalLink" Target="externalLinks/externalLink88.xml"/><Relationship Id="rId115" Type="http://schemas.openxmlformats.org/officeDocument/2006/relationships/externalLink" Target="externalLinks/externalLink93.xml"/><Relationship Id="rId131" Type="http://schemas.openxmlformats.org/officeDocument/2006/relationships/externalLink" Target="externalLinks/externalLink109.xml"/><Relationship Id="rId136" Type="http://schemas.openxmlformats.org/officeDocument/2006/relationships/externalLink" Target="externalLinks/externalLink114.xml"/><Relationship Id="rId61" Type="http://schemas.openxmlformats.org/officeDocument/2006/relationships/externalLink" Target="externalLinks/externalLink39.xml"/><Relationship Id="rId82" Type="http://schemas.openxmlformats.org/officeDocument/2006/relationships/externalLink" Target="externalLinks/externalLink60.xml"/><Relationship Id="rId15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externalLink" Target="externalLinks/externalLink8.xml"/><Relationship Id="rId35" Type="http://schemas.openxmlformats.org/officeDocument/2006/relationships/externalLink" Target="externalLinks/externalLink13.xml"/><Relationship Id="rId56" Type="http://schemas.openxmlformats.org/officeDocument/2006/relationships/externalLink" Target="externalLinks/externalLink34.xml"/><Relationship Id="rId77" Type="http://schemas.openxmlformats.org/officeDocument/2006/relationships/externalLink" Target="externalLinks/externalLink55.xml"/><Relationship Id="rId100" Type="http://schemas.openxmlformats.org/officeDocument/2006/relationships/externalLink" Target="externalLinks/externalLink78.xml"/><Relationship Id="rId105" Type="http://schemas.openxmlformats.org/officeDocument/2006/relationships/externalLink" Target="externalLinks/externalLink83.xml"/><Relationship Id="rId126" Type="http://schemas.openxmlformats.org/officeDocument/2006/relationships/externalLink" Target="externalLinks/externalLink104.xml"/><Relationship Id="rId147" Type="http://schemas.openxmlformats.org/officeDocument/2006/relationships/externalLink" Target="externalLinks/externalLink125.xml"/><Relationship Id="rId8" Type="http://schemas.openxmlformats.org/officeDocument/2006/relationships/worksheet" Target="worksheets/sheet8.xml"/><Relationship Id="rId51" Type="http://schemas.openxmlformats.org/officeDocument/2006/relationships/externalLink" Target="externalLinks/externalLink29.xml"/><Relationship Id="rId72" Type="http://schemas.openxmlformats.org/officeDocument/2006/relationships/externalLink" Target="externalLinks/externalLink50.xml"/><Relationship Id="rId93" Type="http://schemas.openxmlformats.org/officeDocument/2006/relationships/externalLink" Target="externalLinks/externalLink71.xml"/><Relationship Id="rId98" Type="http://schemas.openxmlformats.org/officeDocument/2006/relationships/externalLink" Target="externalLinks/externalLink76.xml"/><Relationship Id="rId121" Type="http://schemas.openxmlformats.org/officeDocument/2006/relationships/externalLink" Target="externalLinks/externalLink99.xml"/><Relationship Id="rId142" Type="http://schemas.openxmlformats.org/officeDocument/2006/relationships/externalLink" Target="externalLinks/externalLink120.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0</xdr:col>
      <xdr:colOff>7620</xdr:colOff>
      <xdr:row>3</xdr:row>
      <xdr:rowOff>3810</xdr:rowOff>
    </xdr:from>
    <xdr:to>
      <xdr:col>2</xdr:col>
      <xdr:colOff>0</xdr:colOff>
      <xdr:row>5</xdr:row>
      <xdr:rowOff>0</xdr:rowOff>
    </xdr:to>
    <xdr:cxnSp macro="">
      <xdr:nvCxnSpPr>
        <xdr:cNvPr id="2" name="직선 연결선 1"/>
        <xdr:cNvCxnSpPr/>
      </xdr:nvCxnSpPr>
      <xdr:spPr>
        <a:xfrm>
          <a:off x="7620" y="861060"/>
          <a:ext cx="2068830" cy="491490"/>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619125</xdr:colOff>
      <xdr:row>2</xdr:row>
      <xdr:rowOff>152400</xdr:rowOff>
    </xdr:to>
    <xdr:sp macro="" textlink="">
      <xdr:nvSpPr>
        <xdr:cNvPr id="2" name="Line 1"/>
        <xdr:cNvSpPr>
          <a:spLocks noChangeShapeType="1"/>
        </xdr:cNvSpPr>
      </xdr:nvSpPr>
      <xdr:spPr bwMode="auto">
        <a:xfrm>
          <a:off x="0" y="381000"/>
          <a:ext cx="590550" cy="34290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053;&#53468;&#50689;\&#44053;&#53468;&#50689;\My%20Documents\&#50672;&#44208;&#54644;&#5122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MK\&#44032;&#51256;&#44032;&#49464;&#50836;\&#49436;&#50872;&#49884;&#49888;&#54840;.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44608;&#49457;&#51068;\C\&#48149;&#50577;&#54840;\2001&#45380;&#51089;&#50629;\&#51204;&#45224;&#46020;&#52397;\&#45453;&#50629;&#44592;&#48152;&#44284;\&#49569;&#45800;&#51648;&#44396;\&#48372;&#44256;&#49436;\&#49569;&#45800;1.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44608;&#49457;&#51068;\C\&#48149;&#50577;&#54840;\2001&#45380;&#51089;&#50629;\&#51204;&#45224;&#46020;&#52397;\&#45453;&#50629;&#44592;&#48152;&#44284;\&#49569;&#45800;&#51648;&#44396;\&#48372;&#44256;&#49436;\&#49569;&#45800;2000&#49884;&#54665;&#48516;(1&#52264;&#48320;&#44221;).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51221;&#50896;&#50885;\d\Documents%20and%20Settings\sam\My%20Documents\&#51652;&#54665;&#51473;\&#54620;&#44397;&#49373;&#49328;&#44592;&#49696;&#50672;&#44396;&#50896;-pilot%20non-woven%20fabric(nwf)%20system.2003.1.24\WINDOWS\&#48148;&#53461;%20&#54868;&#47732;\&#52632;&#52380;\&#44396;&#48120;\&#51068;&#50948;\&#45800;&#44032;.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51076;&#51221;&#50868;\2003\Project_Data\4.%20UD%20PSC\&#50724;&#49324;&#44368;\&#49688;&#47049;\&#50868;&#45224;&#44368;%20Cal'c\&#50868;&#45224;&#44368;30m%20&#44396;&#51312;&#44228;&#49328;.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H4018\c\ESTI96\&#44053;&#51652;&#51109;&#55141;\&#54980;&#45796;&#45236;&#50669;.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48149;&#45824;&#50864;\Escalation\NEWJONG\KSY1\yuldan.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47784;&#47784;\KCS\KCS\JEPSAN1\&#51076;&#50984;&#52492;.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E:\&#54644;&#51452;&#51060;&#50644;&#50472;\&#49324;&#50629;&#47749;\&#54620;&#51333;\&#54252;&#54637;SOC\&#51204;&#44592;\&#50696;&#49328;&#49436;\&#44204;&#51201;&#49436;\001&#47564;&#44221;%20&#45236;&#50669;&#49436;.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47784;&#47784;\KCS\kcs\SANGSA3\WONBE\&#51076;&#50984;&#52492;.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B:\&#51077;&#52272;&#505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08010\&#44277;&#50976;\WINDOWS\TEMP\$WC\SIL_MUN\GODO.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A:\&#51648;&#49688;&#48169;\&#53664;&#47785;1&#52264;ES(99.11.15).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52572;&#49692;&#54840;\&#49328;&#52397;&#44400;-&#51064;&#49436;&#50872;\&#54532;&#47196;&#51229;&#53944;2002\&#51652;&#54644;&#49884;%20&#54644;&#51204;&#49324;&#52404;&#54744;&#44288;%20&#51204;&#49884;&#49444;&#44228;&#50857;&#50669;\&#49892;&#49884;&#49444;&#44228;\01%20&#49444;&#44228;&#50696;&#49328;&#45236;&#50669;&#49436;\OFFICE%20&#50577;&#49885;\N&#36035;&#63963;-&#32887;.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44608;&#49437;&#44260;&#48512;&#51109;\C\&#49884;&#44277;&#51089;&#50629;\&#49688;&#45768;\&#52264;&#51452;&#51076;\KKK.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44596;&#52285;&#44592;\My%20Documents\&#54805;&#47924;&#49548;\My%20Documents\&#51089;&#50629;&#49892;\&#51648;&#51656;&#54364;&#48376;&#44288;&#51204;&#49884;&#47932;\&#51089;&#50629;&#54028;&#51068;\&#46020;&#47196;&#54364;&#51648;&#54032;\&#51089;&#50629;&#54028;&#51068;\&#51228;&#51452;&#44284;&#54617;&#44368;&#50977;&#50672;&#44396;&#50896;\&#51089;&#50629;&#54028;&#51068;\&#54620;&#44397;&#53685;&#49888;\&#51312;&#45180;.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44608;&#48372;&#46972;\&#48149;&#50577;&#54840;\My%20Documents(&#48149;&#50577;&#54840;)\&#45824;&#54620;&#51452;&#53469;&#44277;&#49324;\&#50868;&#45224;&#53469;&#51648;\&#51648;&#49688;&#48169;\&#52632;&#50577;&#53664;&#47785;DS.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44596;&#52285;&#44592;\My%20Documents\&#54805;&#47924;&#49548;\My%20Documents\&#51089;&#50629;&#49892;\&#51648;&#51656;&#54364;&#48376;&#44288;&#51204;&#49884;&#47932;\&#51089;&#50629;&#54028;&#51068;\&#46020;&#47196;&#54364;&#51648;&#54032;\&#51089;&#50629;&#54028;&#51068;\&#44256;&#49549;&#51204;&#52384;&#49888;&#52629;&#51060;&#51020;&#51109;&#52824;\&#51089;&#50629;&#54028;&#51068;\&#54872;&#44221;&#50672;&#49688;&#50896;\&#51089;&#50629;&#54028;&#51068;\&#54620;&#44397;&#53685;&#49888;\&#51312;&#45180;.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1997040\C&#46300;&#46972;&#51060;&#48652;\&#51077;&#52272;&#45236;&#50669;\&#44592;&#50500;&#45824;&#44368;\&#44592;&#50500;&#45824;&#44368;.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44596;&#52285;&#44592;\My%20Documents\&#54805;&#47924;&#49548;\KKK.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CMK\&#44032;&#51256;&#44032;&#49464;&#50836;\MSOffice\99file\&#49436;&#50872;&#49884;&#49888;&#54840;-2.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A:\XLS_DATA\&#48516;&#45817;&#44036;&#48512;&#54924;&#51032;&#49892;\&#54788;&#45824;&#50672;&#4968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MK\&#44032;&#51256;&#44032;&#49464;&#50836;\&#49436;&#50872;&#49884;CCTV.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1997040\C&#46300;&#46972;&#51060;&#48652;\My%20Documents\KHDATA\&#44288;&#47532;&#52397;\&#50896;&#45224;-&#50872;&#51652;\&#50896;&#45224;&#50872;&#51652;&#45209;&#52272;&#45236;&#50669;(99.4.13%20&#48512;&#49328;&#52397;).xls"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Wddh102\c\park\&#44256;&#49549;&#51204;&#52384;\&#44256;&#52384;&#52628;&#49900;\&#44256;&#49549;&#51204;&#52384;&#51088;&#51116;&#54788;&#54889;(4.7).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H1775\c\ESTI96\&#44053;&#51652;&#51109;&#55141;\&#54980;&#45796;&#45236;&#50669;.XLS"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E:\&#54644;&#51452;&#51060;&#50644;&#50472;\1766\1790\1790.xls"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file:///\\&#48149;&#50577;&#54840;\&#48149;&#50577;&#54840;\&#51109;&#49328;&#51648;&#44396;\&#50857;&#49688;&#44036;&#49440;.xls"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file:///\\CSH\&#44032;&#51256;&#44032;&#49464;&#50836;\OFFICE%20&#50577;&#49885;\N&#36035;&#63963;-&#32887;.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1\c\&#45236;&#50669;&#49436;sample\K-SET1.xls"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Users/Administrator/AppData/Local/Microsoft/Windows/Temporary%20Internet%20Files/Content.IE5/WF1J2P7T/&#48372;&#54532;&#47112;&#51076;.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Users/Mr.Hak/Desktop/&#52572;&#48337;&#54617;/1.%20&#50629;&#47924;&#49688;&#54665;&#54788;&#54889;/1-1.%202017&#45380;&#46020;/1.%20&#51089;&#50629;&#51473;/54.%20&#54620;&#44397;&#49688;&#49328;&#51088;&#50896;&#44288;&#47532;&#44277;&#45800;_&#52840;&#49440;&#50612;&#52488;&#50896;&#44032;/&#51088;&#47308;/&#44277;&#45800;&#52840;&#49440;&#50612;&#52488;%20&#49444;&#44228;&#45236;&#50669;&#49436;(&#44277;&#45800;&#44732;)-&#54200;&#51665;.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juns1107\&#45236;&#50669;&#49436;\&#51648;&#44396;&#48324;%20&#49444;&#44228;&#45236;&#50669;\&#47785;&#54252;&#49884;&#5239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44596;&#52285;&#44592;\My%20Documents\&#54805;&#47924;&#49548;\My%20Documents\&#51089;&#50629;&#49892;2\&#44536;&#45720;&#47561;\&#51089;&#50629;&#54028;&#51068;2\&#54620;&#44397;&#53685;&#4988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sj\2014&#45380;\&#48120;&#47000;&#49464;&#50880;%20_%20&#54620;&#44053;%20&#49884;&#50896;&#51648;\12.06.20\&#51008;&#51652;&#49688;&#51221;_&#45236;&#50669;_20120615\Documents%20and%20Settings\WindowsXP\My%20Documents\&#51204;&#44592;&#51088;&#4730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54644;&#51452;&#51060;&#50644;&#50472;\&#45208;&#51032;&#51089;&#50629;\2005&#45380;%20&#50896;&#44032;\&#51204;&#44305;&#54032;\&#49340;&#51061;&#51204;&#51088;-&#44144;&#51228;&#49884;\&#51221;&#49457;&#54984;\2005&#45380;\2&#50900;\&#51204;&#44305;&#54032;(&#49340;&#51061;&#51204;&#51088;.2005.2)\My%20Documents\2002&#45380;(&#51060;&#51333;&#48276;&#54028;&#51060;&#54021;!)\&#50577;&#49885;data\office%20&#50577;&#49885;\I&#19968;&#33324;&#2760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48149;&#45824;&#50864;\Escalation\My%20Documents\2001&#45380;%20&#45236;&#50669;&#49436;&#54260;&#45908;\&#49548;&#54252;&#48176;&#49688;&#51109;\&#45800;&#44032;&#48372;&#50756;&#54260;&#45908;\WINDOWS\TEMP\TD_0001.DIR\&#47564;&#44221;&#47932;&#47049;&#48372;&#50756;%20&#48320;&#44221;&#44228;&#50557;&#45236;&#50669;(&#52509;&#44292;-&#52628;&#44032;&#44552;&#50529;&#52392;&#4851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imssang\&#45208;&#51032;&#51089;&#50629;\Min-pro\&#50644;&#51648;&#45768;&#50612;&#47553;%20&#54924;&#49324;\&#48512;&#44221;&#50644;&#51648;&#45768;&#50612;&#47553;\0306&#54868;&#47749;~&#50577;&#49328;&#44036;(&#44552;&#44257;&#47196;)&#46020;&#47196;&#54869;&#51109;\&#54868;&#47749;~&#50577;&#49328;&#44036;(&#44552;&#44257;&#47196;)&#46020;&#47196;&#54869;&#51109;&#44277;&#49324;\02&#45236;&#50669;&#49436;\&#48149;&#52384;&#48124;\MINPROJECT\&#54616;&#50864;&#50644;&#51648;&#45768;&#50612;&#47553;\&#44397;&#46020;5&#54840;&#49440;&#45224;&#51648;&#45824;&#44368;&#50808;5&#44060;&#49548;&#51204;&#44592;&#49884;&#49444;&#49444;&#52824;&#44277;&#49324;&#49892;&#49884;&#49444;&#44228;&#50857;&#50669;\&#44397;&#46020;5&#54840;&#49440;&#45224;&#51648;&#45824;&#44368;&#44032;&#47196;&#46321;&#48372;&#49688;&#44277;&#49324;\2.&#45236;&#50669;&#49436;\&#50857;&#50669;&#44148;&#48324;&#47784;&#51020;\00&#50857;&#51228;&#54840;&#49688;\&#53664;&#47785;&#46020;&#47732;\&#44397;&#46020;14&#54840;&#49440;&#49444;&#44228;&#50696;&#49328;&#49436;(2&#44277;&#44396;).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54644;&#51452;&#51060;&#50644;&#50472;\&#45208;&#51032;&#51089;&#50629;\2005&#45380;%20&#50896;&#44032;\&#51204;&#44305;&#54032;\&#49340;&#51061;&#51204;&#51088;-&#44144;&#51228;&#49884;\&#51221;&#49457;&#54984;\2005&#45380;\2&#50900;\&#51204;&#44305;&#54032;(&#49340;&#51061;&#51204;&#51088;.2005.2)\My%20Documents\My%20Documents\&#51089;&#50629;&#49892;\&#45824;&#44396;&#44284;&#54617;&#44368;&#50977;&#50896;\&#51089;&#50629;&#49892;2\&#45812;&#48176;&#51064;&#49340;&#44277;&#49324;&#44032;&#44396;&#47448;\&#51089;&#50629;&#54028;&#51068;\&#54620;&#44397;&#53685;&#49888;&#44592;&#49696;-&#47785;&#46041;IDC\&#51089;&#50629;&#54028;&#51068;\&#51648;&#51656;&#54364;&#48376;&#44288;&#51204;&#49884;&#47932;\&#51089;&#50629;&#54028;&#51068;\&#46020;&#47196;&#54364;&#51648;&#54032;\&#51089;&#50629;&#54028;&#51068;\&#51228;&#51452;&#44284;&#54617;&#44368;&#50977;&#50672;&#44396;&#50896;\&#51089;&#50629;&#54028;&#51068;\&#54620;&#44397;&#53685;&#49888;\&#51312;&#4518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tcom\work\MY\RETAIN\&#50745;&#48317;&#51312;&#44552;&#49688;&#51221;.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45236;&#50669;&#4943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WIN95\&#48148;&#53461;%20&#54868;&#47732;\My%20Documents\kssex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Hsj\2014&#45380;\&#48120;&#47000;&#49464;&#50880;%20_%20&#54620;&#44053;%20&#49884;&#50896;&#51648;\12.06.20\&#51008;&#51652;&#49688;&#51221;_&#45236;&#50669;_20120615\Documents%20and%20Settings\Administrator\My%20Documents\&#52397;&#49569;&#51088;&#47308;\&#52397;&#49569;&#51088;&#47308;.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44608;&#48124;&#49457;\&#46041;&#51032;&#51032;&#47308;&#50896;~&#50577;&#46041;&#52488;&#44368;&#44036;&#46020;&#47196;&#44060;&#49444;&#44277;&#49324;\&#47928;&#54788;&#48176;&#49688;&#51648;%20&#49444;&#52824;&#44277;&#49324;\&#49688;&#47049;&#49328;&#52636;&#49436;\&#53664;&#47785;\&#45208;&#47924;&#48156;&#48156;&#51060;\&#50745;&#48317;(KEY).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hoi\0&#51089;&#50629;&#54260;&#45908;0\&#49900;&#50948;&#48372;&#51089;&#50629;&#48169;\&#54532;&#47196;&#44536;&#47016;\&#44368;&#45824;&#50745;&#48317;\djdg_A.xls"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TOTAL.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1997040\C&#46300;&#46972;&#51060;&#48652;\&#44608;&#50857;&#44592;\&#50641;&#49472;\GUMI4B2\&#44396;&#48120;4&#4580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45432;&#44592;&#54840;\C\&#45453;&#50629;&#44592;&#48152;&#44277;&#49324;\&#51109;&#51340;(&#50896;&#48376;)\&#51068;&#50948;&#45824;&#4403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54644;&#51452;&#51060;&#50644;&#50472;\My%20Documents\&#44592;&#53440;&#51204;&#44305;&#54032;\&#45824;&#44396;&#49884;&#48124;&#50868;&#46041;&#51109;&#52404;&#50977;&#44288;\&#52572;&#51333;\&#44608;&#51116;&#49457;\&#48512;&#49328;&#44053;&#49436;&#45236;&#50669;&#49436;\My%20Documents\sys_cabling_1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My%20Documents\1999&#45380;\&#50696;&#49328;-&#45236;&#50669;&#49436;\&#50696;&#49328;&#44288;&#47144;&#49436;&#47448;\99-05-&#49436;&#50872;&#45824;&#45236;&#50669;&#49436;\&#52572;&#51333;&#54028;&#51068;\1.&#47609;&#50516;&#44144;&#44288;&#4714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50896;&#50857;&#51652;\&#50896;&#50857;&#51652;&#51032;%20&#50896;\My%20Documents\&#50672;&#44208;.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E:\DOCUME~1\ADMINI~1\LOCALS~1\Temp\Rar$DI00.390\&#44608;&#52285;&#51068;\&#44148;&#52629;2&#52264;&#49444;&#44228;&#49436;&#5050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49888;&#54889;&#49689;\shareddocs\&#49900;&#50864;&#50689;\&#49900;&#50864;&#50689;\&#50836;&#44256;&#51648;&#44396;%20&#49688;&#47532;&#49884;&#49444;&#44060;&#48372;&#49688;%20&#49464;&#48512;&#49444;&#44228;%202004.5.29&#51228;&#52636;\&#44592;&#44228;\My%20Documents\&#48152;&#54252;&#52832;&#54788;1.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E:\&#54644;&#51452;&#51060;&#50644;&#50472;\&#45208;&#51032;&#51089;&#50629;\2005&#45380;%20&#50896;&#44032;\&#51204;&#44305;&#54032;\&#49340;&#51061;&#51204;&#51088;-&#44144;&#51228;&#49884;\&#51221;&#49457;&#54984;\2005&#45380;\2&#50900;\&#51204;&#44305;&#54032;(&#49340;&#51061;&#51204;&#51088;.2005.2)\My%20Documents\&#50896;&#44032;\&#51312;&#45804;&#52397;\&#47924;&#45824;&#51109;&#52824;\&#50689;&#49457;&#44592;&#50629;\&#47932;&#44032;06.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54788;&#49437;&#51312;&#52980;&#54504;&#53552;\2012&#45380;\12.06.20\&#51008;&#51652;&#49688;&#51221;_&#45236;&#50669;_20120615\Documents%20and%20Settings\WindowsXP\My%20Documents\&#51204;&#44592;&#51088;&#473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imssang\&#45208;&#51032;&#51089;&#50629;\&#49436;&#48372;&#49457;\&#44277;%20%20&#49324;\&#49324;&#51649;-&#52488;&#51021;\4&#52264;&#44032;&#47196;&#46321;\DWG\ILOT-MI\YUNCH\PLOT\S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48176;&#50689;&#54840;\F\00S_DATA\CALC\UNIT-QT.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Administrator/AppData/Local/Microsoft/Windows/Temporary%20Internet%20Files/Content.IE5/XV9S5Q32/&#48537;&#51076;"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imssang\&#45208;&#51032;&#51089;&#50629;\Min-pro\&#50644;&#51648;&#45768;&#50612;&#47553;%20&#54924;&#49324;\&#48512;&#44221;&#50644;&#51648;&#45768;&#50612;&#47553;\0306&#54868;&#47749;~&#50577;&#49328;&#44036;(&#44552;&#44257;&#47196;)&#46020;&#47196;&#54869;&#51109;\&#54868;&#47749;~&#50577;&#49328;&#44036;(&#44552;&#44257;&#47196;)&#46020;&#47196;&#54869;&#51109;&#44277;&#49324;\02&#45236;&#50669;&#49436;\PROJEC~1\9805G\&#53552;&#45328;\DATA\OUT\YES.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44608;&#51652;&#50864;\E\BAKUP\OLD-E\1760\1766\1766-1.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E:\&#54644;&#51452;&#51060;&#50644;&#50472;\My%20Documents\2000&#44204;&#51201;\4&#50900;\0413&#51204;&#49328;&#48376;&#4851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9888;&#54889;&#49689;\shareddocs\wsim2001\01&#49444;&#44228;\&#52292;&#50868;(&#50976;&#50517;&#51228;&#51652;&#44592;2)\&#46041;&#49324;\&#44608;&#54644;&#50885;\&#50641;&#49472;&#54868;&#51068;\&#45236;&#50669;&#49444;&#44228;\&#48708;&#47329;RADIAL&#45236;&#50669;.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E:\&#54644;&#51452;&#51060;&#50644;&#50472;\&#50980;&#49440;&#44540;\&#50980;&#49440;&#44540;2003\&#52404;&#50977;&#44288;\&#47785;&#46041;&#48372;&#51312;&#48729;&#49345;&#51109;\My%20Documents\&#44592;&#53440;&#51204;&#44305;&#54032;\&#45824;&#44396;&#49884;&#48124;&#50868;&#46041;&#51109;&#52404;&#50977;&#44288;\&#52572;&#51333;\&#44608;&#51116;&#49457;\&#48512;&#49328;&#44053;&#49436;&#45236;&#50669;&#49436;\My%20Documents\sys_cabling_12.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48149;&#50577;&#54840;\&#48149;&#50577;&#54840;\&#45453;&#50629;&#44592;&#48152;&#44277;&#49324;\&#45236;&#47532;&#51648;&#44396;\&#45236;&#47532;&#51648;&#44396;&#48372;&#44256;&#49436;\2001\Dan1.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49569;&#46972;&#52488;&#51473;&#54617;&#44368;(final).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44608;&#51652;&#50689;\C\&#50504;&#49457;&#47582;&#52644;\&#50504;&#49457;&#49436;&#47448;\&#50504;&#49457;&#47784;&#54805;(&#52572;&#51333;).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1997040\C&#46300;&#46972;&#51060;&#48652;\My%20Documents\Khdata99\&#44288;&#47532;&#52397;\&#49436;&#50872;\&#44053;&#48320;&#48513;&#47196;\My%20Documents\KHDATA\&#44288;&#47532;&#52397;\&#50896;&#45224;-&#50872;&#51652;\&#50896;&#45224;&#50872;&#51652;&#45209;&#52272;&#45236;&#50669;(99.4.13%20&#48512;&#49328;&#5239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E:\&#54644;&#51452;&#51060;&#50644;&#50472;\&#50980;&#49440;&#44540;\&#44592;&#53440;&#51204;&#44305;&#54032;\&#45824;&#44396;\kcs\&#47588;&#51221;\&#50577;&#49688;\&#51076;&#50984;&#52492;.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47448;&#49849;&#54596;\PROJECT\0-proj\&#45209;&#46041;&#44053;&#54616;&#44396;&#46161;\&#49688;&#47049;&#49328;&#44540;\&#54616;&#44396;&#46161;&#49688;&#47049;-1.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49444;&#44228;&#48512;151\&#51648;&#44396;&#48324;&#54868;&#51068;\&#49437;&#52380;&#51648;&#44396;\&#49892;&#49884;&#49444;&#44228;\&#44053;&#50672;&#51333;\&#49437;&#52380;&#44277;&#49324;&#48708;&#52509;&#44292;.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Pc4\11&#50900;\12.06.20\&#51008;&#51652;&#49688;&#51221;_&#45236;&#50669;_20120615\Documents%20and%20Settings\Administrator\My%20Documents\&#52397;&#49569;&#51088;&#47308;\&#52397;&#49569;&#51088;&#47308;.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49436;&#50689;&#49437;\D\&#45236;&#50669;&#49436;sample\K-SET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PROPOSAL\ELEC\345KV\EULJOO\EUL.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1997040\C&#46300;&#46972;&#51060;&#48652;\My%20Documents\Khdata99\&#44288;&#47532;&#52397;\&#50896;&#45224;-&#50872;&#51652;\&#50896;&#45224;&#50872;&#51652;&#45209;&#52272;&#45236;&#50669;(99.4.13%20&#48512;&#49328;&#52397;).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hoi\0&#51089;&#50629;&#54260;&#45908;0\&#44608;\&#44284;&#50629;&#51221;&#47532;\&#44284;&#50629;-2001\2001-11\&#52572;&#51333;\&#48276;&#50864;\&#49688;&#47049;\&#44032;&#51104;&#49688;&#47049;\&#44036;&#5164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Fileserver2\Kong\pjt-2002\&#54217;&#54868;&#51032;&#45840;\&#50696;&#49328;&#49436;(&#51068;&#50948;&#45824;&#44032;,&#45840;)\&#44048;&#47532;&#51089;&#50629;\&#49884;&#44277;&#44228;&#54925;.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51060;&#50896;&#44508;\&#50896;&#44032;\&#51060;&#50896;&#44508;\&#51221;&#49688;&#49884;&#49444;&#49444;&#52824;.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49436;&#50689;&#49437;\D\PROJEC99\SONGB\new\&#49457;&#48513;&#45236;&#50669;&#49436;(&#51333;&#54633;).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leserver\DATA\Kong\&#12616;\&#51312;&#49464;&#48149;&#47932;&#44288;\&#44228;&#50557;&#45236;&#50669;\&#44277;&#50976;.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44608;&#48124;&#49457;\&#46041;&#51032;&#51032;&#47308;&#50896;~&#50577;&#46041;&#52488;&#44368;&#44036;&#46020;&#47196;&#44060;&#49444;&#44277;&#49324;\Project\RAMP%20B&#49688;&#47049;.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44596;&#52285;&#44592;\My%20Documents\&#54805;&#47924;&#49548;\&#48337;&#50500;&#47532;\WINDOWS\&#48148;&#53461;%20&#54868;&#47732;\&#50577;&#49885;\&#51068;&#50948;.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44596;&#52285;&#44592;\&#50896;&#44620;&#54016;\&#49324;&#50629;&#47749;\&#54620;&#51333;\&#54252;&#54637;SOC\&#51204;&#44592;\&#50696;&#49328;&#49436;\&#44204;&#51201;&#49436;\&#44608;&#51228;&#49884;&#49828;&#53596;&#44228;&#52769;&#44592;&#44592;&#49328;&#44540;&#49688;&#47049;.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Kimssang\&#45208;&#51032;&#51089;&#50629;\My%20Documents\&#49444;&#44228;&#50556;!\2004\&#49444;&#44228;&#44204;&#51201;\&#51652;&#44396;&#52397;\&#50556;&#44396;&#44208;&#49849;&#54364;%20&#49888;&#5239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54644;&#51452;&#51060;&#50644;&#50472;\Documents%20and%20Settings\space\My%20Documents\2007\&#51089;&#50629;\&#50976;&#45768;&#53580;&#53356;\&#45224;&#54644;%20&#49892;&#45236;&#52404;&#50977;&#44288;%20&#49688;&#45225;&#49885;%20&#44288;&#46988;&#49437;-&#48320;&#44221;&#54980;.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49888;&#54889;&#49689;\shareddocs\&#49900;&#50864;&#50689;\&#49900;&#50864;&#50689;\&#50836;&#44256;&#51648;&#44396;%20&#49688;&#47532;&#49884;&#49444;&#44060;&#48372;&#49688;%20&#49464;&#48512;&#49444;&#44228;%202004.5.29&#51228;&#52636;\&#44592;&#44228;\&#54620;&#51116;&#54984;\&#44305;&#49328;&#48176;&#49688;&#51109;\&#51665;&#51089;&#50629;\623\&#54620;&#51116;&#54984;\&#48176;&#49688;&#51109;\&#45224;&#54217;&#48176;&#49688;.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49888;&#54889;&#49689;\shareddocs\&#49900;&#50864;&#50689;\&#49900;&#50864;&#50689;\&#50836;&#44256;&#51648;&#44396;%20&#49688;&#47532;&#49884;&#49444;&#44060;&#48372;&#49688;%20&#49464;&#48512;&#49444;&#44228;%202004.5.29&#51228;&#52636;\&#44592;&#44228;\&#54620;&#51116;&#54984;\&#44305;&#49328;&#48176;&#49688;&#51109;\&#51665;&#51089;&#50629;\623\My%20Documents\&#48152;&#54252;&#52832;&#54788;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44596;&#52285;&#44592;\&#50896;&#44620;&#54016;\My%20Documents\Project\&#50689;&#45909;&#44400;&#50724;&#49901;&#52380;\&#49345;&#47532;&#51200;&#51648;&#45824;&#48176;&#49688;&#51648;&#51088;&#46041;&#51228;&#50612;&#49444;&#48708;(&#51312;).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E:\DOCUME~1\ADMINI~1\LOCALS~1\Temp\Rar$DI00.390\&#49436;&#44305;~&#51200;&#51648;&#54788;&#51109;\&#49436;&#44305;&#45800;&#44032;\&#45800;&#44032;&#49328;&#52636;&#47785;&#47197;&#54364;.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50724;&#51008;&#51221;\d\My%20Documents\&#44148;&#52629;&#51020;&#54693;.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MK\&#44032;&#51256;&#44032;&#49464;&#50836;\work-form.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HMW\&#50689;&#46041;-&#44608;&#52380;(LM\03-&#49688;&#47049;&#49328;&#52636;&#49436;(&#50896;&#44032;&#49688;&#47049;)\08-&#54889;&#44036;IC&#50977;&#44368;\01-&#49345;&#48512;\11.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http://10.11.1.41/cgi-bin/mail.cgi/&#54616;&#49328;/&#54616;&#49328;/&#54616;&#44277;&#51221;.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48149;&#51652;&#49437;\C\MSOffice\Excel\9706F\IL-3.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44608;&#49345;&#50864;\&#54028;&#51452;&#49884;&#49345;&#49688;&#46020;\&#44608;&#49345;&#50864;JOB\DOWN&#47700;&#51068;\&#48128;&#50577;&#45236;&#5066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596;&#52285;&#44592;\&#50896;&#44620;&#54016;\&#49324;&#50629;&#47749;\&#54620;&#51333;\&#54252;&#54637;SOC\&#51204;&#44592;\&#50696;&#49328;&#49436;\&#44204;&#51201;&#49436;\&#50857;&#50669;&#50756;&#47308;\&#52285;&#49888;\&#44552;&#54840;&#47004;&#46300;(&#44368;&#47049;)\&#45236;&#50669;&#49436;\LEEYONG\PUSAN154\&#44305;&#50577;&#51204;&#44592;.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51221;&#49457;&#54984;\SharedDocs\My%20Documents\My%20Documents\&#51089;&#50629;&#49892;\&#45824;&#44396;&#44284;&#54617;&#44368;&#50977;&#50896;\&#51089;&#50629;&#49892;\&#51228;&#51452;&#44284;&#54617;&#44368;&#50977;&#50672;&#44396;&#50896;\&#51089;&#50629;&#54028;&#51068;\&#54620;&#44397;&#53685;&#49888;\&#51312;&#45180;.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YYS\3&#52264;&#51204;&#44592;&#44204;&#51201;\&#54532;&#47196;&#51229;&#53944;\GROUP\&#44053;&#45224;&#49324;&#50725;\&#44053;&#45224;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Lmy\local\&#44221;&#52272;&#52397;&#49324;&#51060;&#48260;&#49688;&#49324;&#45824;&#50896;&#44032;&#48516;&#49437;&#51088;&#47308;.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Lmy\local\&#51221;&#53685;&#48512;&#51068;&#50948;&#45824;&#44032;&#54364;.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44288;&#47532;&#48512;\C\JUNG\&#45824;&#54217;\&#51222;&#51648;.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44608;&#48124;&#49457;\&#46041;&#51032;&#51032;&#47308;&#50896;~&#50577;&#46041;&#52488;&#44368;&#44036;&#46020;&#47196;&#44060;&#49444;&#44277;&#49324;\Project\&#47564;&#49688;&#44368;(2&#44221;&#44036;&#46972;&#47704;)\&#44552;&#49328;&#44400;&#49688;&#47049;\&#51453;&#47548;1&#44368;.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MK\&#44032;&#51256;&#44032;&#49464;&#50836;\OFFICE%20&#50577;&#49885;\N&#36035;&#63963;-&#32887;.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51004;&#45397;\C\&#44277;&#46041;&#54260;&#45908;\&#49444;&#44228;&#49436;\C\C170%20&#49884;&#51221;&#50672;&#44396;&#50896;\FIRST\&#45236;&#50669;-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51221;&#49457;&#54984;\SharedDocs\My%20Documents\KKK.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44596;&#52285;&#44592;\&#50896;&#44620;&#54016;\&#49324;&#50629;&#47749;\&#54620;&#51333;\&#54252;&#54637;SOC\&#51204;&#44592;\&#50696;&#49328;&#49436;\&#44204;&#51201;&#49436;\&#54620;&#51204;&#44277;&#49324;&#48708;\LEEYONG\PUSAN154\&#44305;&#50577;&#51204;&#4459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08010\&#44277;&#50976;\WINDOWS\GI-LIST.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44596;&#52285;&#44592;\&#50896;&#44620;&#54016;\&#50980;&#49440;&#44540;\&#50980;&#49440;&#44540;2003\&#52404;&#50977;&#44288;\&#47785;&#46041;&#48372;&#51312;&#48729;&#49345;&#51109;\&#50980;&#49440;&#44540;\&#44592;&#53440;&#51204;&#44305;&#54032;\&#50504;&#50577;&#49688;&#50689;&#51109;\My%20Documents\sys_cabling_12.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54812;&#44204;\BACK-UP\My%20Documents\&#48376;&#49440;hh(2).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A:\&#54632;&#49688;&#50672;&#49845;.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Y12619\&#49888;&#49849;&#49688;\aajob\&#49468;&#53568;&#49884;&#54000;&#44060;&#48156;&#49324;&#50629;(&#51204;&#44592;&#48143;&#44592;&#44228;)\&#49688;&#47049;&#49328;&#52636;&#49436;\&#44032;&#47196;&#46321;&#48143;&#44277;&#50896;\&#49328;&#52636;&#44540;&#44144;&#53685;&#54633;.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B:\OFFICE%20&#50577;&#49885;\N&#36035;&#63963;-&#32887;.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51221;&#49457;&#54984;\SharedDocs\&#44592;&#53440;&#51204;&#44305;&#54032;\&#45824;&#44396;\KBS\&#51076;&#50984;&#52492;.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48176;&#49437;&#44508;\C\&#48176;&#49437;&#44508;\data\&#44221;&#51648;&#51221;&#47532;\&#50896;&#48376;\A1-6.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44596;&#52285;&#44592;\&#50896;&#44620;&#54016;\Documents%20and%20Settings\Administrator\My%20Documents\&#49884;&#44277;&#53580;&#53356;\&#51333;&#54633;.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49888;&#54889;&#49689;\shareddocs\&#49900;&#50864;&#50689;\&#49900;&#50864;&#50689;\&#50836;&#44256;&#51648;&#44396;%20&#49688;&#47532;&#49884;&#49444;&#44060;&#48372;&#49688;%20&#49464;&#48512;&#49444;&#44228;%202004.5.29&#51228;&#52636;\&#44592;&#44228;\&#44592;&#51204;&#48512;&#52980;\&#49900;&#50864;&#50689;\&#49688;&#44257;%20&#51200;&#51648;&#45824;%20&#52840;&#49688;&#48169;&#51648;&#49884;&#49444;&#44277;&#49324;%20&#52572;&#51333;(&#44592;&#44228;,&#51204;&#44592;,&#44148;&#52629;)&#51228;&#52636;&#50857;\&#44592;&#44228;\&#49345;&#51060;&#48176;&#49688;.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49888;&#54889;&#49689;\shareddocs\&#49900;&#50864;&#50689;\&#49900;&#50864;&#50689;\&#50836;&#44256;&#51648;&#44396;%20&#49688;&#47532;&#49884;&#49444;&#44060;&#48372;&#49688;%20&#49464;&#48512;&#49444;&#44228;%202004.5.29&#51228;&#52636;\&#44592;&#44228;\&#54620;&#51116;&#54984;\&#44305;&#49328;&#48176;&#49688;&#51109;\&#51665;&#51089;&#50629;\623\&#54620;&#51116;&#54984;\&#44305;&#49328;&#48176;&#49688;&#51109;\&#51665;&#51089;&#50629;\617\&#49345;&#51060;&#48176;&#4968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08010\&#44277;&#50976;\WINDOWS\DATA-97\ASAN-971\YONG-RAG\AS-YONG.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54861;&#51340;&#51221;\&#45453;&#49548;&#50612;&#47784;\My%20Documents\GOOMI\DOHWA03.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Kimssang\&#45208;&#51032;&#51089;&#50629;\Min-pro\&#50644;&#51648;&#45768;&#50612;&#47553;%20&#54924;&#49324;\&#48512;&#44221;&#50644;&#51648;&#45768;&#50612;&#47553;\0306&#54868;&#47749;~&#50577;&#49328;&#44036;(&#44552;&#44257;&#47196;)&#46020;&#47196;&#54869;&#51109;\&#54868;&#47749;~&#50577;&#49328;&#44036;(&#44552;&#44257;&#47196;)&#46020;&#47196;&#54869;&#51109;&#44277;&#49324;\02&#45236;&#50669;&#49436;\minpro\&#48512;&#49328;&#46020;&#49884;&#44032;&#49828;\&#44396;&#49324;&#50725;&#49324;&#47924;&#54872;&#44221;&#44060;&#49440;\My%20Documents(2)\&#44608;&#54644;&#45453;&#51648;\&#44204;&#51201;e\&#49688;&#48176;&#51204;&#50696;&#49328;&#49436;(E).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49444;&#44228;&#48512;151\&#51648;&#44396;&#48324;&#54868;&#51068;\My%20Documents\&#47784;&#49328;&#48513;&#48512;\MSOffice\Excel\JINDO\&#54868;&#49328;&#44277;&#51221;.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Kimssang\&#45208;&#51032;&#51089;&#50629;\Min-pro\&#50644;&#51648;&#45768;&#50612;&#47553;%20&#54924;&#49324;\&#48512;&#44221;&#50644;&#51648;&#45768;&#50612;&#47553;\0306&#54868;&#47749;~&#50577;&#49328;&#44036;(&#44552;&#44257;&#47196;)&#46020;&#47196;&#54869;&#51109;\&#54868;&#47749;~&#50577;&#49328;&#44036;(&#44552;&#44257;&#47196;)&#46020;&#47196;&#54869;&#51109;&#44277;&#49324;\02&#45236;&#50669;&#49436;\My%20Documents\&#48512;&#49328;&#44305;&#50669;&#49884;\&#49345;&#49688;&#46020;\&#48376;&#48512;\&#44553;&#49688;&#48512;\&#47784;&#46972;&#48176;&#49688;&#51648;\My%20Documents\&#48512;&#49328;&#44305;&#50669;&#49884;\&#49345;&#49688;&#46020;\&#48376;&#48512;\&#48152;&#49569;&#48176;&#49688;&#51648;\My%20Documents(2)\&#44608;&#54644;&#45453;&#51648;\&#44204;&#51201;e\&#49688;&#48176;&#51204;&#50696;&#49328;&#49436;(E).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49457;&#50676;&#50885;\&#44060;&#48156;\WINDOWS\&#48148;&#53461;%20&#54868;&#47732;\&#50976;&#47928;&#54616;\&#48124;&#51064;&#53552;&#45236;&#49492;&#45328;.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44277;&#47924;\C\WINDOWS\TEMP\&#50872;&#51652;&#44592;&#44228;&#48512;Book2.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50980;&#51333;&#50896;&#52264;&#51109;\&#44277;&#50857;&#51088;&#47308;&#48169;\MSOFFICE\HEXCEL\P\DAECHAG\&#45824;&#44148;&#51068;.XLS" TargetMode="External"/></Relationships>
</file>

<file path=xl/externalLinks/_rels/externalLink97.xml.rels><?xml version="1.0" encoding="UTF-8" standalone="yes"?>
<Relationships xmlns="http://schemas.openxmlformats.org/package/2006/relationships"><Relationship Id="rId1" Type="http://schemas.microsoft.com/office/2006/relationships/xlExternalLinkPath/xlPathMissing" Target="&#52397;&#51452;&#44284;&#54617;&#45824;&#54617;&#45236;&#50669;&#49436;(&#53440;&#44204;&#51201;).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Choi\0&#51089;&#50629;&#54260;&#45908;0\SHIN345\&#54945;&#48169;&#54693;.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1997040\C&#46300;&#46972;&#51060;&#48652;\My%20Documents\Khdata99\&#44288;&#47532;&#52397;\&#49436;&#50872;\&#44053;&#48320;&#48513;&#47196;\My%20Documents\KHDATA\&#54620;&#44397;&#51204;&#47141;\&#49888;&#49457;&#45224;-&#44552;&#44257;\&#49888;&#49457;&#45224;&#53804;&#52272;&#45236;&#50669;(1&#48264;&#45236;&#50669;)(2)\KHDATA\&#44288;&#47532;&#52397;\&#50896;&#45224;-&#50872;&#51652;\&#50896;&#45224;&#50872;&#51652;&#45209;&#52272;&#45236;&#50669;(99.4.13%20&#48512;&#49328;&#5239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연결해제"/>
      <sheetName val="#REF"/>
      <sheetName val="유림골조"/>
      <sheetName val="예산서"/>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자료업체"/>
      <sheetName val="신호기일지"/>
      <sheetName val="신호결과"/>
      <sheetName val="설-총괄"/>
      <sheetName val="설재료집"/>
      <sheetName val="설직재-1"/>
      <sheetName val="설직재-2"/>
      <sheetName val="설간재"/>
      <sheetName val="설노무"/>
      <sheetName val="설일위"/>
      <sheetName val="공-노임"/>
      <sheetName val="工간노율"/>
      <sheetName val="설-경비"/>
      <sheetName val="工경비율"/>
      <sheetName val="工완성공사율"/>
      <sheetName val="工산재율"/>
      <sheetName val="工안전관리율"/>
      <sheetName val="설운반"/>
      <sheetName val="설-폐기"/>
      <sheetName val="설감가"/>
      <sheetName val="工관리비율"/>
      <sheetName val="제총괄"/>
      <sheetName val="제-직재집"/>
      <sheetName val="제직재"/>
      <sheetName val="제간재"/>
      <sheetName val="제금형"/>
      <sheetName val="제작업설"/>
      <sheetName val="제노무1"/>
      <sheetName val="제노맨홀"/>
      <sheetName val="제노무2"/>
      <sheetName val="제절단"/>
      <sheetName val="제-노임"/>
      <sheetName val="일위"/>
      <sheetName val="내역서"/>
      <sheetName val="N賃率-職"/>
      <sheetName val="I一般比"/>
      <sheetName val="직재"/>
      <sheetName val="증감대비"/>
      <sheetName val="#REF"/>
      <sheetName val="Sheet1"/>
      <sheetName val="제경집계"/>
      <sheetName val="견적을지"/>
      <sheetName val="DATA"/>
      <sheetName val="데이타"/>
      <sheetName val="갑지"/>
      <sheetName val="집계표"/>
      <sheetName val="J直材4"/>
      <sheetName val="견적대비"/>
      <sheetName val="준검 내역서"/>
      <sheetName val="단가"/>
      <sheetName val="서울시신호"/>
      <sheetName val="토목"/>
      <sheetName val="단"/>
      <sheetName val="암거단위-1련"/>
      <sheetName val="노임변동률"/>
      <sheetName val="직노"/>
      <sheetName val="관급"/>
      <sheetName val="식재인부"/>
      <sheetName val="현장관리비"/>
      <sheetName val="단가표"/>
      <sheetName val="단위일위"/>
      <sheetName val="회관내역"/>
      <sheetName val="회관내역 (2)"/>
      <sheetName val="공동내역"/>
      <sheetName val="공동내역 (2)"/>
      <sheetName val="쉼터내역"/>
      <sheetName val="쉼터내역 (2)"/>
      <sheetName val="변경내역"/>
      <sheetName val="직접인건비"/>
      <sheetName val="직접경비"/>
      <sheetName val="9811"/>
      <sheetName val="납부서"/>
      <sheetName val="소일위대가코드표"/>
      <sheetName val="경율산정.XLS"/>
      <sheetName val="MS"/>
      <sheetName val="별첨 #1-1. 각기능별개발원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00.xml><?xml version="1.0" encoding="utf-8"?>
<externalLink xmlns="http://schemas.openxmlformats.org/spreadsheetml/2006/main">
  <externalBook xmlns:r="http://schemas.openxmlformats.org/officeDocument/2006/relationships" r:id="rId1">
    <sheetNames>
      <sheetName val="공정표"/>
      <sheetName val="현황"/>
      <sheetName val="표지"/>
      <sheetName val="조사자"/>
      <sheetName val="사업개요"/>
      <sheetName val="수지"/>
      <sheetName val="감독비"/>
      <sheetName val="예산"/>
      <sheetName val="증감"/>
      <sheetName val="총괄표"/>
      <sheetName val="이동,총괄"/>
      <sheetName val="이동공사"/>
      <sheetName val="평,총괄"/>
      <sheetName val="총"/>
      <sheetName val="관,사급"/>
      <sheetName val="자재대"/>
      <sheetName val="1지선"/>
      <sheetName val="2지선"/>
      <sheetName val="3지선"/>
      <sheetName val="4지선"/>
      <sheetName val="5지선"/>
      <sheetName val="6지선"/>
      <sheetName val="7지선"/>
      <sheetName val="8지선"/>
      <sheetName val="9지선"/>
      <sheetName val="10지선"/>
      <sheetName val="11지선"/>
      <sheetName val="12지선"/>
      <sheetName val="13지선"/>
      <sheetName val="14지선"/>
      <sheetName val="방리보"/>
      <sheetName val="원리보"/>
      <sheetName val="용무새보"/>
      <sheetName val="임곡보"/>
      <sheetName val="부,총괄"/>
      <sheetName val="부대공"/>
      <sheetName val="지선토적"/>
      <sheetName val="총재집"/>
      <sheetName val="지선재집"/>
      <sheetName val="일위대가"/>
      <sheetName val="일위대가표"/>
      <sheetName val="등락"/>
      <sheetName val="검토조서"/>
      <sheetName val="산출내역서"/>
      <sheetName val="일위대가조견표"/>
      <sheetName val="시공수량조서"/>
      <sheetName val="노임단가"/>
      <sheetName val="자재호표"/>
      <sheetName val="공사호표"/>
      <sheetName val="소운반"/>
      <sheetName val="노임"/>
      <sheetName val="1,2공구원가계산서"/>
      <sheetName val="2공구산출내역"/>
      <sheetName val="1공구산출내역서"/>
      <sheetName val=" HIT-&gt;HMC 견적(3900)"/>
      <sheetName val="일위목록"/>
      <sheetName val="관로"/>
      <sheetName val="광"/>
      <sheetName val="센터"/>
      <sheetName val="전기"/>
      <sheetName val="폴"/>
      <sheetName val="현장"/>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101.xml><?xml version="1.0" encoding="utf-8"?>
<externalLink xmlns="http://schemas.openxmlformats.org/spreadsheetml/2006/main">
  <externalBook xmlns:r="http://schemas.openxmlformats.org/officeDocument/2006/relationships" r:id="rId1">
    <sheetNames>
      <sheetName val="표지"/>
      <sheetName val="수지"/>
      <sheetName val="감독비"/>
      <sheetName val="변경조서"/>
      <sheetName val="총괄표"/>
      <sheetName val="평,총괄"/>
      <sheetName val="부,총괄"/>
      <sheetName val="관급자재"/>
      <sheetName val="노선총"/>
      <sheetName val="지선총"/>
      <sheetName val="1지선"/>
      <sheetName val="3지선"/>
      <sheetName val="4지선"/>
      <sheetName val="5지선"/>
      <sheetName val="9지선"/>
      <sheetName val="11지선"/>
      <sheetName val="12지선"/>
      <sheetName val="1지선재집"/>
      <sheetName val="1지선토적"/>
      <sheetName val="3지선재집"/>
      <sheetName val="3지선토적"/>
      <sheetName val="4지선재집"/>
      <sheetName val="4지선토적"/>
      <sheetName val="5지선재집"/>
      <sheetName val="5지선토적"/>
      <sheetName val="9지선재집"/>
      <sheetName val="9지선토적"/>
      <sheetName val="11지선재집"/>
      <sheetName val="11지선토적"/>
      <sheetName val="12지선재집"/>
      <sheetName val="12지선토적"/>
      <sheetName val="부대공"/>
      <sheetName val="헐기조서"/>
      <sheetName val="일위대가"/>
      <sheetName val="일위대가표"/>
      <sheetName val="일위대가조견표"/>
      <sheetName val="노임단가"/>
      <sheetName val="자재호표"/>
      <sheetName val="공사호표"/>
      <sheetName val="소운반"/>
      <sheetName val="변경관급자재"/>
      <sheetName val="시행후면적"/>
      <sheetName val="수지예산"/>
      <sheetName val="과천MAIN"/>
      <sheetName val="노임"/>
      <sheetName val="수량산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02.xml><?xml version="1.0" encoding="utf-8"?>
<externalLink xmlns="http://schemas.openxmlformats.org/spreadsheetml/2006/main">
  <externalBook xmlns:r="http://schemas.openxmlformats.org/officeDocument/2006/relationships" r:id="rId1">
    <sheetNames>
      <sheetName val="단가대비(토목)"/>
      <sheetName val="단가대비(건축)"/>
      <sheetName val="단가대비(건축기계)"/>
      <sheetName val="단가대비(기계)"/>
      <sheetName val="전기"/>
      <sheetName val="단가대비(조경)"/>
      <sheetName val="#REF"/>
      <sheetName val="일위대가"/>
    </sheetNames>
    <sheetDataSet>
      <sheetData sheetId="0"/>
      <sheetData sheetId="1"/>
      <sheetData sheetId="2"/>
      <sheetData sheetId="3"/>
      <sheetData sheetId="4"/>
      <sheetData sheetId="5"/>
      <sheetData sheetId="6" refreshError="1"/>
      <sheetData sheetId="7" refreshError="1"/>
    </sheetDataSet>
  </externalBook>
</externalLink>
</file>

<file path=xl/externalLinks/externalLink103.xml><?xml version="1.0" encoding="utf-8"?>
<externalLink xmlns="http://schemas.openxmlformats.org/spreadsheetml/2006/main">
  <externalBook xmlns:r="http://schemas.openxmlformats.org/officeDocument/2006/relationships" r:id="rId1">
    <sheetNames>
      <sheetName val="VXXXXX"/>
      <sheetName val="내측입력"/>
      <sheetName val="외측입력"/>
      <sheetName val="내측결과"/>
      <sheetName val="외측결과"/>
      <sheetName val="목차"/>
      <sheetName val="단면가정"/>
      <sheetName val="슬래브"/>
      <sheetName val="설계조건"/>
      <sheetName val="사용성검토 "/>
      <sheetName val="주beam"/>
      <sheetName val="활하중 집계"/>
      <sheetName val="단면력 집계"/>
      <sheetName val="휨응력"/>
      <sheetName val="시공단계별응력"/>
      <sheetName val="PRESTRESS "/>
      <sheetName val="연결부설계"/>
      <sheetName val="가로보설계"/>
      <sheetName val="SHOE용량산정"/>
      <sheetName val="신축량산정(2연속)"/>
      <sheetName val="운남교30m 구조계산"/>
      <sheetName val="Sheet1 (2)"/>
    </sheetNames>
    <definedNames>
      <definedName name="입력완료"/>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104.xml><?xml version="1.0" encoding="utf-8"?>
<externalLink xmlns="http://schemas.openxmlformats.org/spreadsheetml/2006/main">
  <externalBook xmlns:r="http://schemas.openxmlformats.org/officeDocument/2006/relationships" r:id="rId1">
    <sheetNames>
      <sheetName val="집계표"/>
      <sheetName val="표지 (3)"/>
      <sheetName val="표지"/>
      <sheetName val="표지 (2)"/>
      <sheetName val="내역서"/>
      <sheetName val="주요자재1"/>
      <sheetName val="주요자재2"/>
      <sheetName val="시멘트골재량"/>
      <sheetName val="구조물골재"/>
      <sheetName val="철근1"/>
      <sheetName val="구조물타공종이월"/>
      <sheetName val="타공종이월"/>
      <sheetName val="철근수량1"/>
      <sheetName val="교각수량"/>
      <sheetName val="토공"/>
      <sheetName val="철근수량2"/>
      <sheetName val="교각집계"/>
      <sheetName val="교각토공"/>
      <sheetName val="교각철근"/>
      <sheetName val="교각집계 (2)"/>
      <sheetName val="교각토공 (2)"/>
      <sheetName val="교각철근 (2)"/>
      <sheetName val="총괄표"/>
      <sheetName val="추진계획"/>
      <sheetName val="추진실적"/>
      <sheetName val="Sheet3"/>
      <sheetName val="공정표"/>
      <sheetName val="일수계산"/>
      <sheetName val="터널공기"/>
      <sheetName val="Sheet1"/>
      <sheetName val="Sheet2"/>
      <sheetName val="업협(토공,철콘)"/>
      <sheetName val="실행예산"/>
      <sheetName val="시방서"/>
      <sheetName val="계약현황"/>
      <sheetName val="간지"/>
      <sheetName val="견적(토공)"/>
      <sheetName val="견적(철콘)"/>
      <sheetName val="대비"/>
      <sheetName val="제경비"/>
      <sheetName val="내역"/>
      <sheetName val="수량집계"/>
      <sheetName val="수량(교각)"/>
      <sheetName val="수량산출(2)"/>
      <sheetName val="단가(동바리)"/>
      <sheetName val="단가(강재운반)"/>
      <sheetName val="laroux"/>
      <sheetName val="도급예정1199"/>
      <sheetName val="외주대비"/>
      <sheetName val="수정실행"/>
      <sheetName val="단가산출근거"/>
      <sheetName val="현장인원투입"/>
      <sheetName val="장비투입계획"/>
      <sheetName val="현황사진"/>
      <sheetName val="옹벽"/>
      <sheetName val="외주대비-구조물"/>
      <sheetName val="외주대비 -석축"/>
      <sheetName val="외주대비-구조물 (2)"/>
      <sheetName val="견적표지 (3)"/>
      <sheetName val="정태현"/>
      <sheetName val="xxxxxx"/>
      <sheetName val="0000"/>
      <sheetName val="현황"/>
      <sheetName val="철콘"/>
      <sheetName val="입찰표지"/>
      <sheetName val="한전일위"/>
      <sheetName val="입찰안"/>
      <sheetName val="실행철강하도"/>
      <sheetName val="투찰내역"/>
      <sheetName val="BID"/>
      <sheetName val=" HIT-&gt;HMC 견적(3900)"/>
      <sheetName val="일위목록"/>
      <sheetName val="요율"/>
      <sheetName val="산출내역서"/>
      <sheetName val="후다내역"/>
      <sheetName val="SG"/>
      <sheetName val="일위대가목록"/>
      <sheetName val="갑지"/>
      <sheetName val="현장관리비"/>
      <sheetName val="합계"/>
      <sheetName val="일위대가"/>
      <sheetName val="단가"/>
      <sheetName val="중기비"/>
      <sheetName val="노무비"/>
      <sheetName val="자재단가"/>
      <sheetName val="품셈"/>
      <sheetName val="일  위  대  가  목  록"/>
      <sheetName val="PI"/>
      <sheetName val="품셈총괄표"/>
      <sheetName val="일위CODE"/>
      <sheetName val="인부신상자료"/>
      <sheetName val="Macro1"/>
      <sheetName val="간접비계산"/>
      <sheetName val="단가산출"/>
      <sheetName val="산수배수"/>
      <sheetName val="당초명세(평)"/>
      <sheetName val="전체"/>
      <sheetName val="일위산출"/>
      <sheetName val="설계가"/>
      <sheetName val="2공구산출내역"/>
      <sheetName val="#2_일위대가목록"/>
      <sheetName val="운반비요율"/>
      <sheetName val="교각토공 _2_"/>
      <sheetName val="세부추진"/>
      <sheetName val="제안서"/>
      <sheetName val="상용보강"/>
      <sheetName val="행정표준(1)"/>
      <sheetName val="행정표준(2)"/>
      <sheetName val="1공구원가계산서"/>
      <sheetName val="1공구산출내역서"/>
      <sheetName val="1유리"/>
      <sheetName val="직노"/>
      <sheetName val="금액결정"/>
      <sheetName val="노임단가"/>
      <sheetName val="원가계산서"/>
      <sheetName val="관급자재"/>
      <sheetName val="장문교(대전)"/>
      <sheetName val="관급"/>
      <sheetName val="장비"/>
      <sheetName val="산근1"/>
      <sheetName val="노무"/>
      <sheetName val="자재"/>
      <sheetName val="INSTR"/>
      <sheetName val="건설성적"/>
      <sheetName val="간접(90)"/>
      <sheetName val="유동표"/>
      <sheetName val="원형1호맨홀토공수량"/>
      <sheetName val="우배수"/>
      <sheetName val="계산식"/>
      <sheetName val="증감내역서"/>
      <sheetName val="HRSG SMALL07220"/>
      <sheetName val="조명율표"/>
      <sheetName val="참조"/>
      <sheetName val="작성방법"/>
      <sheetName val="6. 안전관리비"/>
      <sheetName val="1,2공구원가계산서"/>
      <sheetName val="3.공통공사대비"/>
      <sheetName val="안산기계장치"/>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6PILE  (돌출)"/>
      <sheetName val="조건표"/>
      <sheetName val="#REF"/>
      <sheetName val="b_balju"/>
      <sheetName val="내역(한신APT)"/>
      <sheetName val="차액보증"/>
      <sheetName val="견적의뢰서"/>
      <sheetName val="JUCKEYK"/>
      <sheetName val="S0"/>
      <sheetName val="기본설계기준"/>
      <sheetName val="일위"/>
      <sheetName val="준검 내역서"/>
      <sheetName val="노임"/>
      <sheetName val="코드표"/>
      <sheetName val="TEST1"/>
      <sheetName val="작업일보"/>
      <sheetName val="수정2"/>
      <sheetName val="단가적용"/>
      <sheetName val="하도내역 (철콘)"/>
      <sheetName val="특기사항"/>
      <sheetName val="중기"/>
      <sheetName val="U형개거"/>
      <sheetName val="BSD (2)"/>
      <sheetName val="노임조서"/>
      <sheetName val="인원"/>
      <sheetName val="약품공급2"/>
      <sheetName val="덕전리"/>
      <sheetName val="1단계"/>
      <sheetName val="일위총괄"/>
      <sheetName val="저"/>
      <sheetName val="조건표 (2)"/>
      <sheetName val="3개월-백데이타"/>
      <sheetName val="LG배관재단가"/>
      <sheetName val="다다수전류단가"/>
      <sheetName val="LG유통상품단가표"/>
      <sheetName val="지급자재"/>
      <sheetName val="97년 추정"/>
      <sheetName val="Macro2"/>
      <sheetName val="표지1"/>
      <sheetName val="임율 Data"/>
      <sheetName val="일위대가목차"/>
      <sheetName val="2000년1차"/>
      <sheetName val="2000전체분"/>
      <sheetName val="도급"/>
      <sheetName val="일위대가목록표"/>
      <sheetName val="노무비 근거"/>
      <sheetName val="조명시설"/>
      <sheetName val="DHEQSUPT"/>
      <sheetName val="입출재고현황 (2)"/>
      <sheetName val="공통가설"/>
      <sheetName val="내역전기"/>
      <sheetName val="일위대가D"/>
      <sheetName val="10공구일위"/>
      <sheetName val="수량산출서"/>
      <sheetName val="신공항A-9(원가수정)"/>
      <sheetName val="집계"/>
      <sheetName val="개거총"/>
      <sheetName val="1.설계기준"/>
      <sheetName val="수량3"/>
      <sheetName val="별표집계"/>
      <sheetName val="ORIGIN"/>
      <sheetName val="호안사석"/>
      <sheetName val="배수자집"/>
      <sheetName val="배수내역"/>
      <sheetName val="설계예산서"/>
      <sheetName val="토공유동표(전체.당초)"/>
      <sheetName val="FORM-0"/>
      <sheetName val="추가예산"/>
      <sheetName val="목차 "/>
      <sheetName val="일위산출근거"/>
      <sheetName val="기초1"/>
      <sheetName val="48일위"/>
      <sheetName val="c_balju"/>
      <sheetName val="을"/>
      <sheetName val="물가시세"/>
      <sheetName val="2터널시점"/>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Set>
  </externalBook>
</externalLink>
</file>

<file path=xl/externalLinks/externalLink105.xml><?xml version="1.0" encoding="utf-8"?>
<externalLink xmlns="http://schemas.openxmlformats.org/spreadsheetml/2006/main">
  <externalBook xmlns:r="http://schemas.openxmlformats.org/officeDocument/2006/relationships" r:id="rId1">
    <sheetNames>
      <sheetName val="M03(PVC,PE)"/>
      <sheetName val="재료비"/>
      <sheetName val="공통단가"/>
      <sheetName val="운반비"/>
      <sheetName val="2000양배"/>
      <sheetName val="문화농공일위"/>
      <sheetName val="단가일람"/>
      <sheetName val="단가표"/>
      <sheetName val="조경일람"/>
      <sheetName val="조경"/>
      <sheetName val="단가"/>
      <sheetName val="자재일람"/>
      <sheetName val="자재단가"/>
      <sheetName val="산출내역"/>
      <sheetName val="단위량당중기"/>
      <sheetName val="일위대가"/>
      <sheetName val="노임"/>
      <sheetName val="약품공급2"/>
      <sheetName val="직재"/>
      <sheetName val="시약"/>
      <sheetName val="yuldan"/>
      <sheetName val="신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6.xml><?xml version="1.0" encoding="utf-8"?>
<externalLink xmlns="http://schemas.openxmlformats.org/spreadsheetml/2006/main">
  <externalBook xmlns:r="http://schemas.openxmlformats.org/officeDocument/2006/relationships" r:id="rId1">
    <sheetNames>
      <sheetName val="재료비"/>
      <sheetName val="#REF"/>
      <sheetName val="을부담운반비"/>
      <sheetName val="노임"/>
      <sheetName val="약품공급2"/>
      <sheetName val="철근집계"/>
      <sheetName val="상수도토공집계표"/>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7.xml><?xml version="1.0" encoding="utf-8"?>
<externalLink xmlns="http://schemas.openxmlformats.org/spreadsheetml/2006/main">
  <externalBook xmlns:r="http://schemas.openxmlformats.org/officeDocument/2006/relationships" r:id="rId1">
    <sheetNames>
      <sheetName val="만경견적"/>
      <sheetName val="만경계측기"/>
      <sheetName val="만경시스템"/>
      <sheetName val="만경산근"/>
      <sheetName val="문화중계산근"/>
      <sheetName val="몽산중계산근"/>
      <sheetName val="대문내중계산근"/>
      <sheetName val="남리중계산근"/>
      <sheetName val="만경내역"/>
      <sheetName val="약품공급2"/>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8.xml><?xml version="1.0" encoding="utf-8"?>
<externalLink xmlns="http://schemas.openxmlformats.org/spreadsheetml/2006/main">
  <externalBook xmlns:r="http://schemas.openxmlformats.org/officeDocument/2006/relationships" r:id="rId1">
    <sheetNames>
      <sheetName val="N賃率-職"/>
      <sheetName val="일위대가"/>
      <sheetName val="내역"/>
      <sheetName val="기계경비(시간당)"/>
      <sheetName val="약품공급2"/>
      <sheetName val="공사착공계"/>
      <sheetName val="조명율표"/>
      <sheetName val="일위대가1"/>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L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Set>
  </externalBook>
</externalLink>
</file>

<file path=xl/externalLinks/externalLink109.xml><?xml version="1.0" encoding="utf-8"?>
<externalLink xmlns="http://schemas.openxmlformats.org/spreadsheetml/2006/main">
  <externalBook xmlns:r="http://schemas.openxmlformats.org/officeDocument/2006/relationships" r:id="rId1">
    <sheetNames>
      <sheetName val="입찰안"/>
      <sheetName val="적격"/>
      <sheetName val="평가"/>
      <sheetName val="적정"/>
      <sheetName val="관리"/>
      <sheetName val="표지"/>
      <sheetName val="총괄"/>
      <sheetName val="내역"/>
      <sheetName val="하도"/>
      <sheetName val="별지"/>
      <sheetName val="견적"/>
      <sheetName val="조사"/>
      <sheetName val="합의서"/>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조경일람"/>
      <sheetName val="조명율표"/>
      <sheetName val="투찰내역"/>
      <sheetName val="2000년1차"/>
      <sheetName val="2000전체분"/>
      <sheetName val="교통대책내역"/>
      <sheetName val="집계표"/>
      <sheetName val="간접1"/>
      <sheetName val="내역서"/>
      <sheetName val="단가일람"/>
      <sheetName val="조명일위"/>
      <sheetName val="차액보증"/>
      <sheetName val="부대공사비"/>
      <sheetName val="BID"/>
      <sheetName val="SLAB데이터"/>
      <sheetName val="#REF"/>
      <sheetName val="99총공사내역서"/>
      <sheetName val="퍼스트"/>
      <sheetName val="지질조사"/>
      <sheetName val="CALCULATION"/>
      <sheetName val="약품공급2"/>
      <sheetName val="Total 단위경유량집계"/>
      <sheetName val="MOTOR"/>
      <sheetName val="정부노임단가"/>
      <sheetName val="노임"/>
      <sheetName val="접지수량"/>
      <sheetName val="실행내역"/>
      <sheetName val="원가계산서"/>
      <sheetName val="RE9604"/>
      <sheetName val="전체제잡비"/>
      <sheetName val="C1ㅇ"/>
      <sheetName val="실행철강하도"/>
      <sheetName val="sheet1"/>
      <sheetName val="1,2공구원가계산서"/>
      <sheetName val="2공구산출내역"/>
      <sheetName val="1공구산출내역서"/>
      <sheetName val="준검 내역서"/>
      <sheetName val="산근"/>
      <sheetName val="기계경비(시간당)"/>
      <sheetName val="단가"/>
      <sheetName val="마산월령동골조물량변경"/>
      <sheetName val="DB"/>
      <sheetName val="제경비"/>
      <sheetName val="교각1"/>
      <sheetName val="기본단가표"/>
      <sheetName val="재료집계표"/>
      <sheetName val="구조물공"/>
      <sheetName val="부대공"/>
      <sheetName val="배수공"/>
      <sheetName val="토공"/>
      <sheetName val="포장공"/>
      <sheetName val="토공유동표(전체.당초)"/>
      <sheetName val="총공사내역서"/>
      <sheetName val="건축내역"/>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약품공급2"/>
      <sheetName val="기기리스트"/>
      <sheetName val="일위대가(가설)"/>
      <sheetName val="N賃率-職"/>
      <sheetName val="약품설비"/>
      <sheetName val="전기"/>
      <sheetName val="9GNG운반"/>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0.xml><?xml version="1.0" encoding="utf-8"?>
<externalLink xmlns="http://schemas.openxmlformats.org/spreadsheetml/2006/main">
  <externalBook xmlns:r="http://schemas.openxmlformats.org/officeDocument/2006/relationships" r:id="rId1">
    <sheetNames>
      <sheetName val="총괄표"/>
      <sheetName val="지수산정"/>
      <sheetName val="기타산정"/>
      <sheetName val="조정산출표"/>
      <sheetName val="적용비대상"/>
      <sheetName val="적용토목"/>
      <sheetName val="지수토목"/>
      <sheetName val="토목목록"/>
      <sheetName val="단산목록"/>
      <sheetName val="기계경비"/>
      <sheetName val="노(989&amp;991)"/>
      <sheetName val="경산"/>
      <sheetName val="단가표 "/>
      <sheetName val="견적을지"/>
      <sheetName val="단가산출목록표"/>
      <sheetName val="지하"/>
      <sheetName val="일위대가1"/>
      <sheetName val="직노"/>
      <sheetName val="집계"/>
      <sheetName val="#REF"/>
      <sheetName val="패널"/>
      <sheetName val="건축내역"/>
      <sheetName val="토목1차ES(99.11.15)"/>
      <sheetName val="공통가설공사"/>
      <sheetName val="도급기성"/>
      <sheetName val="수량산출서 (2)"/>
      <sheetName val="2000년1차"/>
      <sheetName val="2000전체분"/>
      <sheetName val="집계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11.xml><?xml version="1.0" encoding="utf-8"?>
<externalLink xmlns="http://schemas.openxmlformats.org/spreadsheetml/2006/main">
  <externalBook xmlns:r="http://schemas.openxmlformats.org/officeDocument/2006/relationships" r:id="rId1">
    <sheetNames>
      <sheetName val="N賃率-職"/>
      <sheetName val="직노"/>
      <sheetName val="#REF"/>
      <sheetName val="직접노무"/>
      <sheetName val="직접재료"/>
      <sheetName val="조명시설"/>
      <sheetName val="제노임"/>
      <sheetName val="수량산출"/>
      <sheetName val="바닥판"/>
      <sheetName val="입력DATA"/>
      <sheetName val="I一般比"/>
      <sheetName val="대포2교접속"/>
      <sheetName val="천방교접속"/>
      <sheetName val="장애코드"/>
      <sheetName val="건축내역"/>
      <sheetName val="단가비교표_공통1"/>
      <sheetName val="#3_일위대가목록"/>
      <sheetName val="날개벽수량표"/>
      <sheetName val="내역"/>
      <sheetName val="Customer Databas"/>
      <sheetName val="원가계산서"/>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2.xml><?xml version="1.0" encoding="utf-8"?>
<externalLink xmlns="http://schemas.openxmlformats.org/spreadsheetml/2006/main">
  <externalBook xmlns:r="http://schemas.openxmlformats.org/officeDocument/2006/relationships" r:id="rId1">
    <sheetNames>
      <sheetName val="일명"/>
      <sheetName val="일명95"/>
      <sheetName val="일비"/>
      <sheetName val="일비95"/>
      <sheetName val="경명"/>
      <sheetName val="경명95"/>
      <sheetName val="경배"/>
      <sheetName val="경배95"/>
      <sheetName val="임율"/>
      <sheetName val="임율95"/>
      <sheetName val="간노비"/>
      <sheetName val="간노비95"/>
      <sheetName val="직노"/>
      <sheetName val="원가계산"/>
      <sheetName val="수정내역"/>
      <sheetName val="일위대가표"/>
      <sheetName val="일위대가"/>
      <sheetName val="실행내역"/>
      <sheetName val="XXXXXX"/>
      <sheetName val="VXXX"/>
      <sheetName val="진짜내역"/>
      <sheetName val="전시원"/>
      <sheetName val="전시내"/>
      <sheetName val="Sheet1"/>
      <sheetName val="Sheet2"/>
      <sheetName val="Sheet3"/>
      <sheetName val="표"/>
      <sheetName val="목"/>
      <sheetName val="설 (3)"/>
      <sheetName val="설 (2)"/>
      <sheetName val="설"/>
      <sheetName val="일"/>
      <sheetName val="일집표"/>
      <sheetName val="일위표"/>
      <sheetName val="수표"/>
      <sheetName val="총집"/>
      <sheetName val="원가"/>
      <sheetName val="집계표"/>
      <sheetName val="제작총집계표"/>
      <sheetName val="총경기장별내역서(10-11)"/>
      <sheetName val="경기장별내역서(12-107)"/>
      <sheetName val="내역서"/>
      <sheetName val="단가산출서"/>
      <sheetName val="중기사용료"/>
      <sheetName val="재료단가"/>
      <sheetName val="노임단가"/>
      <sheetName val="기본일위"/>
      <sheetName val="J直材4"/>
      <sheetName val="적용토목"/>
      <sheetName val="6PILE  (돌출)"/>
      <sheetName val="I一般比"/>
      <sheetName val="현장"/>
      <sheetName val="식재인부"/>
      <sheetName val="재료"/>
      <sheetName val="N賃率-職"/>
      <sheetName val="내역"/>
      <sheetName val="#REF"/>
      <sheetName val="설계서"/>
      <sheetName val="asd"/>
      <sheetName val="건축내역"/>
      <sheetName val="예산M11A"/>
      <sheetName val="101동"/>
      <sheetName val="2000년1차"/>
      <sheetName val="2000전체분"/>
      <sheetName val="MAIN_TABLE"/>
      <sheetName val="교통대책내역"/>
      <sheetName val="백암비스타내역"/>
      <sheetName val="골재산출"/>
      <sheetName val="출자한도"/>
      <sheetName val="KKK"/>
      <sheetName val="영창26"/>
      <sheetName val="기본단가표"/>
      <sheetName val="단가조사"/>
      <sheetName val="기초내역서"/>
      <sheetName val="수량산출"/>
      <sheetName val="대가목록표"/>
      <sheetName val="공사비총괄표"/>
      <sheetName val="기초자료"/>
      <sheetName val="3BL공동구 수량"/>
      <sheetName val="본공사"/>
      <sheetName val="설직재-1"/>
      <sheetName val="요율"/>
      <sheetName val="갑지"/>
      <sheetName val="실행"/>
      <sheetName val="갑지(추정)"/>
      <sheetName val="경산"/>
      <sheetName val="일대-1"/>
      <sheetName val="공사개요(서광주)"/>
      <sheetName val="5공철탑검토표"/>
      <sheetName val="4공철탑검토"/>
      <sheetName val="CTEMCOST"/>
      <sheetName val="산근"/>
      <sheetName val="금액내역서"/>
      <sheetName val="산출근거"/>
      <sheetName val="단가산출"/>
      <sheetName val="지하"/>
      <sheetName val="대공종"/>
      <sheetName val="물가자료"/>
      <sheetName val="AIR SHOWER(3인용)"/>
      <sheetName val="자료"/>
      <sheetName val="총괄표"/>
      <sheetName val="차수공개요"/>
      <sheetName val="조명율표"/>
      <sheetName val="본체"/>
      <sheetName val="철탑공사"/>
      <sheetName val="예산"/>
      <sheetName val="Customer Databas"/>
      <sheetName val="스포회원매출"/>
      <sheetName val="수주추정"/>
      <sheetName val="노임"/>
      <sheetName val="당초"/>
      <sheetName val="식생블럭단위수량"/>
      <sheetName val="노임,재료비"/>
      <sheetName val="토공 total"/>
      <sheetName val="기술부대조건"/>
      <sheetName val="교각별철근수량집계표"/>
      <sheetName val="토공(우물통,기타) "/>
      <sheetName val="산출내역서"/>
      <sheetName val="지질조사"/>
      <sheetName val="코드표"/>
      <sheetName val="재료비노무비"/>
      <sheetName val="NYS"/>
      <sheetName val="단중표"/>
      <sheetName val="위생설비"/>
      <sheetName val="Sheet5"/>
      <sheetName val="도급기성"/>
      <sheetName val="설비단가표"/>
      <sheetName val="데이타"/>
      <sheetName val="DATA"/>
      <sheetName val="LEGEND"/>
      <sheetName val="오수공수량집계표"/>
      <sheetName val="자재단가"/>
      <sheetName val="공정율"/>
      <sheetName val="pldt"/>
      <sheetName val="건집"/>
      <sheetName val="건축"/>
      <sheetName val="기설집"/>
      <sheetName val="설집"/>
      <sheetName val="식재수량표"/>
      <sheetName val="총괄"/>
      <sheetName val="집계"/>
      <sheetName val="공량집"/>
      <sheetName val="단가"/>
      <sheetName val="배부율"/>
      <sheetName val="완성1"/>
      <sheetName val="완성2"/>
      <sheetName val="산재비율"/>
      <sheetName val="안전비율"/>
      <sheetName val="일반비율"/>
      <sheetName val="공량"/>
      <sheetName val="VXXXXX"/>
      <sheetName val="적용대가"/>
      <sheetName val="지수내역"/>
      <sheetName val="노(97.1,97.9,98.1)"/>
      <sheetName val="LF자재단가"/>
      <sheetName val="Sheet6"/>
      <sheetName val="원가 (2)"/>
      <sheetName val="연부97-1"/>
      <sheetName val="조건표"/>
      <sheetName val="자갈,시멘트,모래산출"/>
      <sheetName val="48전력선로일위"/>
      <sheetName val="단가표"/>
      <sheetName val="일위대가목차"/>
      <sheetName val="교수설계"/>
      <sheetName val="1.설계조건"/>
      <sheetName val="공사직종별노임"/>
      <sheetName val="시설물기초"/>
      <sheetName val=" 냉각수펌프"/>
      <sheetName val="AHU집계"/>
      <sheetName val=" HIT-&gt;HMC 견적(3900)"/>
      <sheetName val="중기"/>
      <sheetName val="RE9604"/>
      <sheetName val="내역서2안"/>
      <sheetName val="ELEC"/>
      <sheetName val="9GNG운반"/>
      <sheetName val="율촌법률사무소2내역"/>
      <sheetName val="공조기휀"/>
      <sheetName val="내역서(중수)"/>
      <sheetName val="CAT_5"/>
      <sheetName val="단가비교표_공통1"/>
      <sheetName val="CIVIL4"/>
      <sheetName val="시멘트"/>
      <sheetName val="N賃率_職"/>
      <sheetName val="입찰안"/>
      <sheetName val="102역사"/>
      <sheetName val="특외대"/>
      <sheetName val="6호기"/>
      <sheetName val="금액집계"/>
      <sheetName val="96정변2"/>
      <sheetName val="목록"/>
      <sheetName val="조명시설"/>
      <sheetName val="내역(원안-대안)"/>
      <sheetName val="전기일위목록"/>
      <sheetName val="노무,재료"/>
      <sheetName val="견적"/>
      <sheetName val="철거산출근거"/>
      <sheetName val="사다리"/>
      <sheetName val="아파트건축"/>
      <sheetName val="당진1,2호기전선관설치및접지4차공사내역서-을지"/>
      <sheetName val="제-노임"/>
      <sheetName val="제직재"/>
      <sheetName val="데리네이타현황"/>
      <sheetName val="조경일람"/>
      <sheetName val="기계경비(시간당)"/>
      <sheetName val="일위대가1"/>
      <sheetName val="공통가설공사"/>
      <sheetName val="계약서"/>
      <sheetName val="DATE"/>
      <sheetName val="노무비"/>
      <sheetName val="산출-설비"/>
      <sheetName val="본체철근표"/>
      <sheetName val="역공종"/>
      <sheetName val="내역서 "/>
      <sheetName val="견적서"/>
      <sheetName val="대치판정"/>
      <sheetName val="원가서"/>
      <sheetName val="원가계산서"/>
      <sheetName val="001"/>
      <sheetName val="단위내역서"/>
      <sheetName val="주beam"/>
      <sheetName val="도급견적가"/>
      <sheetName val="표지"/>
      <sheetName val="guard(mac)"/>
      <sheetName val="부대공Ⅱ"/>
      <sheetName val="공사개요"/>
      <sheetName val="간접1"/>
      <sheetName val="장비가동"/>
      <sheetName val="내역관리1"/>
      <sheetName val="설_(3)"/>
      <sheetName val="설_(2)"/>
      <sheetName val="3BL공동구_수량"/>
      <sheetName val="갑지1"/>
      <sheetName val="전선 및 전선관"/>
      <sheetName val="공통가설"/>
      <sheetName val="저"/>
      <sheetName val="내역(설계)"/>
      <sheetName val="총수량집계표"/>
      <sheetName val="제작비추산총괄표"/>
      <sheetName val="갑"/>
      <sheetName val="백룡교차로"/>
      <sheetName val="산정교차로"/>
      <sheetName val="신영교차로"/>
      <sheetName val="내역서(기성청구)"/>
      <sheetName val="3.2제조설비"/>
      <sheetName val="적용건축"/>
      <sheetName val="물량입력"/>
      <sheetName val="일위(철거)"/>
      <sheetName val="E총15"/>
      <sheetName val="약품공급2"/>
      <sheetName val="카메라"/>
      <sheetName val="Inst."/>
      <sheetName val="물량표"/>
      <sheetName val="부하자료"/>
      <sheetName val="첨부1"/>
      <sheetName val="국내"/>
      <sheetName val="Baby일위대가"/>
      <sheetName val="을지"/>
      <sheetName val="내역서 제출"/>
      <sheetName val="직접공사비"/>
      <sheetName val="JUCKEYK"/>
      <sheetName val="내역표지"/>
      <sheetName val="노 무 비"/>
      <sheetName val="건축원가"/>
      <sheetName val="#3_일위대가목록"/>
      <sheetName val="01상노임"/>
      <sheetName val="200"/>
      <sheetName val="토공집계표"/>
      <sheetName val="단"/>
      <sheetName val="기계공사비집계(원안)"/>
      <sheetName val="토공"/>
      <sheetName val="터파기및재료"/>
      <sheetName val="별표"/>
      <sheetName val="청주(철골발주의뢰서)"/>
      <sheetName val="sub"/>
      <sheetName val="반포2차"/>
      <sheetName val="공사착공계"/>
      <sheetName val="하도급원가계산총괄표(식재)"/>
      <sheetName val="찍기"/>
      <sheetName val="특별땅고르기"/>
      <sheetName val="2000년 공정표"/>
      <sheetName val="별표 "/>
      <sheetName val="2공구산출내역"/>
      <sheetName val="입력변수"/>
      <sheetName val="일위"/>
      <sheetName val="Sheet7(ㅅ)"/>
      <sheetName val="단위단가"/>
      <sheetName val="연결관암거"/>
      <sheetName val="소비자가"/>
      <sheetName val="일위대가목록"/>
      <sheetName val="일위_파일"/>
      <sheetName val="일위(PANEL)"/>
      <sheetName val="효성CB 1P기초"/>
      <sheetName val="계수시트"/>
      <sheetName val="램머"/>
      <sheetName val="경영상태"/>
      <sheetName val="노무비 근거"/>
      <sheetName val="상가분양"/>
      <sheetName val="INPUT"/>
      <sheetName val="AIR_SHOWER(3인용)"/>
      <sheetName val="Customer_Databas"/>
      <sheetName val="토공(우물통,기타)_"/>
      <sheetName val="원가_(2)"/>
      <sheetName val="_HIT-&gt;HMC_견적(3900)"/>
      <sheetName val="기초일위"/>
      <sheetName val="설계조건"/>
      <sheetName val="배수내역"/>
      <sheetName val="기흥하도용"/>
      <sheetName val="차액보증"/>
      <sheetName val="도급예산내역서봉투"/>
      <sheetName val="공사원가계산서"/>
      <sheetName val="설계산출표지"/>
      <sheetName val="도급예산내역서총괄표"/>
      <sheetName val="을부담운반비"/>
      <sheetName val="설계산출기초"/>
      <sheetName val="운반비산출"/>
      <sheetName val="내역서1"/>
      <sheetName val="1공구산출내역서"/>
      <sheetName val="노무비단가"/>
      <sheetName val="지점장"/>
      <sheetName val="유기공정"/>
      <sheetName val="유림콘도"/>
      <sheetName val="ITEM"/>
      <sheetName val="원본"/>
      <sheetName val="암거단위"/>
      <sheetName val="단가대비표 (3)"/>
      <sheetName val="적용단위길이"/>
      <sheetName val="피벗테이블데이터분석"/>
      <sheetName val="품셈"/>
      <sheetName val="청곡지선입력"/>
      <sheetName val="(1)본선수량집계"/>
      <sheetName val="일반전기C"/>
      <sheetName val="Macro1"/>
      <sheetName val="1000 DB구축 부표"/>
      <sheetName val="CT "/>
      <sheetName val="발신정보"/>
      <sheetName val="기초대가"/>
      <sheetName val="조도계산서 (도서)"/>
      <sheetName val="명세서"/>
      <sheetName val="수량총괄"/>
      <sheetName val="가설공사"/>
      <sheetName val="하이테콤직원"/>
      <sheetName val="을"/>
      <sheetName val="접지수량"/>
      <sheetName val="개요"/>
      <sheetName val="노임단가(08.01)"/>
      <sheetName val="PIPING"/>
      <sheetName val="민감도"/>
      <sheetName val="원가총괄"/>
      <sheetName val="수량산출(생반)"/>
      <sheetName val="토공_total"/>
      <sheetName val="노(97_1,97_9,98_1)"/>
      <sheetName val="6PILE__(돌출)"/>
      <sheetName val="COST"/>
      <sheetName val="손익분석"/>
      <sheetName val="부대내역"/>
      <sheetName val="세골재  T2 변경 현황"/>
      <sheetName val="직재"/>
      <sheetName val="통합집계표"/>
      <sheetName val="3본사"/>
      <sheetName val="단가일람"/>
      <sheetName val="갑지.을지"/>
      <sheetName val="실행철강하도"/>
      <sheetName val="BID"/>
      <sheetName val="일위대가(1)"/>
      <sheetName val="기타 정보통신공사"/>
      <sheetName val="재집"/>
      <sheetName val="Sheet1 (2)"/>
      <sheetName val="조명율"/>
      <sheetName val="구리토평1전기"/>
      <sheetName val="C.전기공사"/>
      <sheetName val="J-EQ"/>
      <sheetName val="총괄내역"/>
      <sheetName val="맨홀수량산출"/>
      <sheetName val="현장관리비"/>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봉방동근생"/>
      <sheetName val="유림골조"/>
      <sheetName val="세부내역서(전기)"/>
      <sheetName val="변경내역(전체)"/>
      <sheetName val="참조자료"/>
      <sheetName val="날개벽수량표"/>
      <sheetName val="신우"/>
      <sheetName val="전기내역"/>
      <sheetName val="자재표"/>
      <sheetName val="98지급계획"/>
      <sheetName val="20관리비율"/>
      <sheetName val="연습"/>
      <sheetName val="직접노무"/>
      <sheetName val="직접재료"/>
      <sheetName val="패널"/>
      <sheetName val="내역서중"/>
      <sheetName val="교각계산"/>
      <sheetName val="입상내역"/>
      <sheetName val="표  지"/>
      <sheetName val="현장관리비참조"/>
      <sheetName val="부대"/>
      <sheetName val="일위CODE"/>
      <sheetName val="gyun"/>
      <sheetName val="그림"/>
      <sheetName val="그림2"/>
      <sheetName val="분전반"/>
      <sheetName val="내역서적용수량"/>
      <sheetName val="가도공"/>
      <sheetName val="간접비계산"/>
      <sheetName val="유림총괄"/>
      <sheetName val="예가표"/>
      <sheetName val="작성"/>
      <sheetName val="출력은 금물"/>
      <sheetName val="일위대가(건축)"/>
      <sheetName val="간접비"/>
      <sheetName val="청도공장"/>
      <sheetName val="철콘"/>
      <sheetName val="계측기"/>
      <sheetName val="단가 "/>
      <sheetName val="COVER"/>
      <sheetName val="ESCO개보수공사"/>
      <sheetName val="자료입력"/>
      <sheetName val="전기2005"/>
      <sheetName val="통신2005"/>
      <sheetName val="총괄집계표"/>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refreshError="1"/>
      <sheetData sheetId="151"/>
      <sheetData sheetId="152"/>
      <sheetData sheetId="153"/>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sheetData sheetId="291" refreshError="1"/>
      <sheetData sheetId="292" refreshError="1"/>
      <sheetData sheetId="293" refreshError="1"/>
      <sheetData sheetId="294" refreshError="1"/>
      <sheetData sheetId="295"/>
      <sheetData sheetId="296" refreshError="1"/>
      <sheetData sheetId="297" refreshError="1"/>
      <sheetData sheetId="298"/>
      <sheetData sheetId="299"/>
      <sheetData sheetId="300"/>
      <sheetData sheetId="301"/>
      <sheetData sheetId="302"/>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Set>
  </externalBook>
</externalLink>
</file>

<file path=xl/externalLinks/externalLink113.xml><?xml version="1.0" encoding="utf-8"?>
<externalLink xmlns="http://schemas.openxmlformats.org/spreadsheetml/2006/main">
  <externalBook xmlns:r="http://schemas.openxmlformats.org/officeDocument/2006/relationships" r:id="rId1">
    <sheetNames>
      <sheetName val="요약"/>
      <sheetName val="제조원가계산서"/>
      <sheetName val="재료비산출표"/>
      <sheetName val="노무비산출표"/>
      <sheetName val="공수산출표"/>
      <sheetName val="임율 (2)"/>
      <sheetName val="경비산출표"/>
      <sheetName val="제조원가분석표"/>
      <sheetName val="일반관리비비율산출표"/>
      <sheetName val="Sheet1"/>
      <sheetName val="Sheet2"/>
      <sheetName val="Sheet3"/>
      <sheetName val="직노"/>
      <sheetName val="적용토목"/>
      <sheetName val="실행내역"/>
      <sheetName val="20관리비율"/>
      <sheetName val="지하"/>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4.xml><?xml version="1.0" encoding="utf-8"?>
<externalLink xmlns="http://schemas.openxmlformats.org/spreadsheetml/2006/main">
  <externalBook xmlns:r="http://schemas.openxmlformats.org/officeDocument/2006/relationships" r:id="rId1">
    <sheetNames>
      <sheetName val="VXXXXXX"/>
      <sheetName val="지수산정"/>
      <sheetName val="기타산정"/>
      <sheetName val="조정산출표"/>
      <sheetName val="적용비대상"/>
      <sheetName val="도급금액"/>
      <sheetName val="적용토목"/>
      <sheetName val="지수토목"/>
      <sheetName val="적용건축"/>
      <sheetName val="일위대가목록"/>
      <sheetName val="단가조사"/>
      <sheetName val="평자재단가"/>
      <sheetName val="9GNG운반"/>
      <sheetName val="직노"/>
      <sheetName val="품셈TABLE"/>
      <sheetName val="N賃率-職"/>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5.xml><?xml version="1.0" encoding="utf-8"?>
<externalLink xmlns="http://schemas.openxmlformats.org/spreadsheetml/2006/main">
  <externalBook xmlns:r="http://schemas.openxmlformats.org/officeDocument/2006/relationships" r:id="rId1">
    <sheetNames>
      <sheetName val="요약"/>
      <sheetName val="제조원가계산서"/>
      <sheetName val="재료비산출표"/>
      <sheetName val="노무비산출표"/>
      <sheetName val="공수산출표"/>
      <sheetName val="임율 (2)"/>
      <sheetName val="경비산출표"/>
      <sheetName val="제조원가분석표"/>
      <sheetName val="일반관리비비율산출표"/>
      <sheetName val="Sheet1"/>
      <sheetName val="Sheet2"/>
      <sheetName val="Sheet3"/>
      <sheetName val="적용토목"/>
      <sheetName val="9GNG운반"/>
      <sheetName val="평자재단가"/>
      <sheetName val="설직재-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6.xml><?xml version="1.0" encoding="utf-8"?>
<externalLink xmlns="http://schemas.openxmlformats.org/spreadsheetml/2006/main">
  <externalBook xmlns:r="http://schemas.openxmlformats.org/officeDocument/2006/relationships" r:id="rId1">
    <sheetNames>
      <sheetName val="VXXX"/>
      <sheetName val="입찰안"/>
      <sheetName val="실행"/>
      <sheetName val="관리"/>
      <sheetName val="표지"/>
      <sheetName val="총괄표"/>
      <sheetName val="집계표"/>
      <sheetName val="내역"/>
      <sheetName val="적격"/>
      <sheetName val="적정"/>
      <sheetName val="평가"/>
      <sheetName val="조사"/>
      <sheetName val="견적"/>
      <sheetName val="견적내역"/>
      <sheetName val="합의서"/>
      <sheetName val="총괄표(설계)"/>
      <sheetName val="내역(설계)"/>
      <sheetName val="차액보증"/>
      <sheetName val="용소리교"/>
      <sheetName val="실행철강하도"/>
      <sheetName val="내역서"/>
      <sheetName val="#REF"/>
      <sheetName val="6PILE  (돌출)"/>
      <sheetName val="1.수인터널"/>
      <sheetName val="2공구산출내역"/>
      <sheetName val="정렬"/>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17.xml><?xml version="1.0" encoding="utf-8"?>
<externalLink xmlns="http://schemas.openxmlformats.org/spreadsheetml/2006/main">
  <externalBook xmlns:r="http://schemas.openxmlformats.org/officeDocument/2006/relationships" r:id="rId1">
    <sheetNames>
      <sheetName val="일명"/>
      <sheetName val="일명95"/>
      <sheetName val="일비"/>
      <sheetName val="일비95"/>
      <sheetName val="경명"/>
      <sheetName val="경명95"/>
      <sheetName val="경배"/>
      <sheetName val="경배95"/>
      <sheetName val="임율"/>
      <sheetName val="임율95"/>
      <sheetName val="간노비"/>
      <sheetName val="간노비95"/>
      <sheetName val="직노"/>
      <sheetName val="공정율"/>
      <sheetName val="pldt"/>
      <sheetName val="건집"/>
      <sheetName val="건축"/>
      <sheetName val="기설집"/>
      <sheetName val="설집"/>
      <sheetName val="노임단가"/>
      <sheetName val="단가조사"/>
      <sheetName val="명세서"/>
      <sheetName val=" HIT-&gt;HMC 견적(3900)"/>
      <sheetName val="2F 회의실견적(5_14 일대)"/>
      <sheetName val="내역서"/>
      <sheetName val="경산"/>
      <sheetName val="전기단가조사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sheetData sheetId="13"/>
      <sheetData sheetId="14" refreshError="1"/>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18.xml><?xml version="1.0" encoding="utf-8"?>
<externalLink xmlns="http://schemas.openxmlformats.org/spreadsheetml/2006/main">
  <externalBook xmlns:r="http://schemas.openxmlformats.org/officeDocument/2006/relationships" r:id="rId1">
    <sheetNames>
      <sheetName val="신호기일지"/>
      <sheetName val="자료업체"/>
      <sheetName val="설비목비율"/>
      <sheetName val="요청목록"/>
      <sheetName val="표지"/>
      <sheetName val="비율"/>
      <sheetName val="신호결과"/>
      <sheetName val="Sheet1"/>
      <sheetName val="설-총괄"/>
      <sheetName val="설재료집"/>
      <sheetName val="설직재-1"/>
      <sheetName val="설직재-2"/>
      <sheetName val="설간재"/>
      <sheetName val="설노무"/>
      <sheetName val="설일위"/>
      <sheetName val="공-노임"/>
      <sheetName val="工간노율"/>
      <sheetName val="설-경비"/>
      <sheetName val="工경비율"/>
      <sheetName val="工완성공사율"/>
      <sheetName val="工완성공사율(2)"/>
      <sheetName val="工산재율"/>
      <sheetName val="工안전관리율"/>
      <sheetName val="설운반"/>
      <sheetName val="설-폐기"/>
      <sheetName val="설감가"/>
      <sheetName val="工관리비율"/>
      <sheetName val="제비목비율 "/>
      <sheetName val="제총괄"/>
      <sheetName val="제-직재집"/>
      <sheetName val="제직재"/>
      <sheetName val="N賃率-職"/>
      <sheetName val="직노"/>
      <sheetName val="설직재_1"/>
      <sheetName val="토 적 표"/>
      <sheetName val="J直材4"/>
      <sheetName val="직재"/>
      <sheetName val="1.우편집중내역서"/>
      <sheetName val="I一般比"/>
      <sheetName val="집계"/>
      <sheetName val="#REF"/>
      <sheetName val="기본일위"/>
      <sheetName val="내역서2안"/>
      <sheetName val="패널"/>
      <sheetName val="실행내역"/>
      <sheetName val="지급자재"/>
      <sheetName val="서울시신호-2"/>
      <sheetName val="교각1"/>
      <sheetName val="__"/>
      <sheetName val="danga"/>
      <sheetName val="ilch"/>
      <sheetName val="ABUT수량-A1"/>
      <sheetName val="일위"/>
      <sheetName val=" HIT-&gt;HMC 견적(3900)"/>
      <sheetName val="업무"/>
      <sheetName val="단"/>
      <sheetName val="재집"/>
      <sheetName val="내역"/>
      <sheetName val="내역서"/>
      <sheetName val="연령현황"/>
      <sheetName val="인건비"/>
      <sheetName val="4.설계예산내역서"/>
      <sheetName val="6.관급자재조서"/>
      <sheetName val="20관리비율"/>
      <sheetName val="광혁기성"/>
      <sheetName val="토공(우물통,기타) "/>
      <sheetName val="input"/>
      <sheetName val="XL4Poppy"/>
      <sheetName val="포장절단"/>
      <sheetName val="을"/>
      <sheetName val="40총괄"/>
      <sheetName val="40집계"/>
      <sheetName val="수량산출"/>
      <sheetName val="1-1"/>
      <sheetName val="노임단가표"/>
      <sheetName val="총괄 CCTV수량"/>
      <sheetName val="단위수량"/>
      <sheetName val="공사내역"/>
      <sheetName val="내역및총괄"/>
      <sheetName val="COPING"/>
      <sheetName val="제-노임"/>
      <sheetName val="guard(mac)"/>
      <sheetName val="견적대비 견적서"/>
      <sheetName val="공사원가계산서"/>
      <sheetName val="경영상태"/>
      <sheetName val="골조시행"/>
      <sheetName val="8.PILE  (돌출)"/>
      <sheetName val="금액내역서"/>
      <sheetName val="Y-WORK"/>
      <sheetName val="ITEM"/>
      <sheetName val="부하(성남)"/>
      <sheetName val="갑지"/>
      <sheetName val="용소리교"/>
      <sheetName val="대가호표"/>
      <sheetName val="건축내역"/>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19.xml><?xml version="1.0" encoding="utf-8"?>
<externalLink xmlns="http://schemas.openxmlformats.org/spreadsheetml/2006/main">
  <externalBook xmlns:r="http://schemas.openxmlformats.org/officeDocument/2006/relationships" r:id="rId1">
    <sheetNames>
      <sheetName val="설직재-1"/>
      <sheetName val="I一般比"/>
      <sheetName val="N賃率-職"/>
      <sheetName val="견적대비 견적서"/>
      <sheetName val="직노"/>
      <sheetName val="20관리비율"/>
      <sheetName val="1.우편집중내역서"/>
      <sheetName val="제직재"/>
      <sheetName val="NEYOK"/>
      <sheetName val="공사현황"/>
      <sheetName val="일위대가"/>
      <sheetName val="갑지(추정)"/>
      <sheetName val="토공(우물통,기타) "/>
      <sheetName val="토 적 표"/>
      <sheetName val="포장절단"/>
      <sheetName val="직재"/>
      <sheetName val="노임단가 (2)"/>
      <sheetName val="현대연수"/>
      <sheetName val="말뚝지지력산정"/>
      <sheetName val="danga"/>
      <sheetName val="ilch"/>
      <sheetName val="원형맨홀수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자료업체"/>
      <sheetName val="결과"/>
      <sheetName val="총괄"/>
      <sheetName val="재료계"/>
      <sheetName val="직재"/>
      <sheetName val="간재"/>
      <sheetName val="노무"/>
      <sheetName val="일위"/>
      <sheetName val="노임단가"/>
      <sheetName val="工간노율"/>
      <sheetName val="경비"/>
      <sheetName val="工경비율"/>
      <sheetName val="工완성공사율"/>
      <sheetName val="工산재율"/>
      <sheetName val="工안전관리율"/>
      <sheetName val="운반"/>
      <sheetName val="수리수선"/>
      <sheetName val="수선비견적"/>
      <sheetName val="工관리비율"/>
      <sheetName val="제총괄"/>
      <sheetName val="제-재료계"/>
      <sheetName val="제직재"/>
      <sheetName val="비율"/>
      <sheetName val="경산"/>
      <sheetName val="N賃率-職"/>
      <sheetName val="mcc일위대가"/>
      <sheetName val="한강운반비"/>
      <sheetName val="직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20.xml><?xml version="1.0" encoding="utf-8"?>
<externalLink xmlns="http://schemas.openxmlformats.org/spreadsheetml/2006/main">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bid"/>
      <sheetName val="DATE"/>
      <sheetName val="내역서"/>
      <sheetName val="내역"/>
      <sheetName val="원남울진낙찰내역(99.4.13 부산청)"/>
      <sheetName val="EACT10"/>
      <sheetName val="3BL공동구 수량"/>
      <sheetName val="가로등내역서"/>
      <sheetName val="일위대가(가설)"/>
      <sheetName val="수량산출"/>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row r="1">
          <cell r="A1">
            <v>1</v>
          </cell>
        </row>
        <row r="2">
          <cell r="A2">
            <v>2</v>
          </cell>
        </row>
        <row r="3">
          <cell r="A3">
            <v>3</v>
          </cell>
        </row>
        <row r="4">
          <cell r="A4">
            <v>4</v>
          </cell>
        </row>
      </sheetData>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121.xml><?xml version="1.0" encoding="utf-8"?>
<externalLink xmlns="http://schemas.openxmlformats.org/spreadsheetml/2006/main">
  <externalBook xmlns:r="http://schemas.openxmlformats.org/officeDocument/2006/relationships" r:id="rId1">
    <sheetNames>
      <sheetName val="객차"/>
      <sheetName val="동력차"/>
      <sheetName val="I一般比"/>
    </sheetNames>
    <sheetDataSet>
      <sheetData sheetId="0" refreshError="1"/>
      <sheetData sheetId="1"/>
      <sheetData sheetId="2" refreshError="1"/>
    </sheetDataSet>
  </externalBook>
</externalLink>
</file>

<file path=xl/externalLinks/externalLink122.xml><?xml version="1.0" encoding="utf-8"?>
<externalLink xmlns="http://schemas.openxmlformats.org/spreadsheetml/2006/main">
  <externalBook xmlns:r="http://schemas.openxmlformats.org/officeDocument/2006/relationships" r:id="rId1">
    <sheetNames>
      <sheetName val="집계표"/>
      <sheetName val="입찰표지"/>
      <sheetName val="총괄표"/>
      <sheetName val="전체내역서"/>
      <sheetName val="전기내역서"/>
      <sheetName val="단가산출"/>
      <sheetName val="자재수량"/>
      <sheetName val="Sheet1"/>
      <sheetName val="Sheet2"/>
      <sheetName val="Sheet3"/>
      <sheetName val="1공구 건정토건 토공"/>
      <sheetName val="1공구 건정토건 철콘"/>
      <sheetName val="내역표지"/>
      <sheetName val="도급표지 "/>
      <sheetName val="부대표지"/>
      <sheetName val="도급표지  (4)"/>
      <sheetName val="부대표지 (4)"/>
      <sheetName val="도급표지  (3)"/>
      <sheetName val="부대표지 (3)"/>
      <sheetName val="도급표지  (2)"/>
      <sheetName val="부대표지 (2)"/>
      <sheetName val="세로"/>
      <sheetName val="토  목"/>
      <sheetName val="조  경"/>
      <sheetName val="전 기"/>
      <sheetName val="건  축"/>
      <sheetName val="건축설비"/>
      <sheetName val="기계"/>
      <sheetName val="제어계측"/>
      <sheetName val="Sheet4"/>
      <sheetName val="Sheet5"/>
      <sheetName val="Sheet6"/>
      <sheetName val="Sheet16"/>
      <sheetName val="보도내역 (3)"/>
      <sheetName val="Module1"/>
      <sheetName val="공사개요"/>
      <sheetName val="갑지"/>
      <sheetName val="Qheet6"/>
      <sheetName val="실행철강하도"/>
      <sheetName val="입찰안"/>
      <sheetName val="준검 내역서"/>
      <sheetName val="주차구획선수량"/>
      <sheetName val="차액보증"/>
      <sheetName val="일위대가"/>
      <sheetName val="내역"/>
      <sheetName val="산출내역서"/>
      <sheetName val="가도공"/>
      <sheetName val="내역서"/>
      <sheetName val="신공항A-9(원가수정)"/>
      <sheetName val="하조서"/>
      <sheetName val="자재단가비교표"/>
      <sheetName val="개요"/>
      <sheetName val="부대tu"/>
      <sheetName val="#REF"/>
      <sheetName val="데리네이타현황"/>
      <sheetName val="A-4"/>
      <sheetName val="저"/>
      <sheetName val="정부노임단가"/>
      <sheetName val="토적집계"/>
      <sheetName val="변경비교-을"/>
      <sheetName val="재개발"/>
      <sheetName val="45,46"/>
      <sheetName val="한강운반비"/>
      <sheetName val="금호"/>
      <sheetName val="목차"/>
      <sheetName val="소야공정계획표"/>
      <sheetName val="후다내역"/>
      <sheetName val="노임단가"/>
      <sheetName val="도급"/>
      <sheetName val="서∼군(2)"/>
      <sheetName val="6공구(당초)"/>
      <sheetName val="품의서"/>
      <sheetName val="자재단가"/>
      <sheetName val="공업용수관로"/>
      <sheetName val="기초코드"/>
      <sheetName val="건축내역서"/>
      <sheetName val="단가비교표"/>
      <sheetName val="98NS-N"/>
      <sheetName val="BID"/>
      <sheetName val="SG"/>
      <sheetName val="시공여유율"/>
      <sheetName val="SANTOGO"/>
      <sheetName val="총괄-1"/>
      <sheetName val="단가산출서"/>
      <sheetName val="일위대가표"/>
      <sheetName val="을"/>
      <sheetName val="대로근거"/>
      <sheetName val="입적표"/>
      <sheetName val="DATA"/>
      <sheetName val="일위(토목)"/>
      <sheetName val="중로근거"/>
      <sheetName val="98지급계획"/>
      <sheetName val="시화점실행"/>
      <sheetName val="SP-B1"/>
      <sheetName val="1.수인터널"/>
      <sheetName val="설계예산서"/>
      <sheetName val="실행대비"/>
      <sheetName val="대비"/>
      <sheetName val="기본단가"/>
      <sheetName val="설 계"/>
      <sheetName val="경비"/>
      <sheetName val="흥양2교토공집계표"/>
      <sheetName val="준공조서갑지"/>
      <sheetName val="갑지(추정)"/>
      <sheetName val="토목주소"/>
      <sheetName val="0.0ControlSheet"/>
      <sheetName val="0.1keyAssumption"/>
      <sheetName val="입찰품의서"/>
      <sheetName val="물가시세"/>
      <sheetName val="Total"/>
      <sheetName val="부대내역"/>
      <sheetName val="2.대외공문"/>
      <sheetName val="횡배수관토공수량"/>
      <sheetName val="초기화면"/>
      <sheetName val="위치조서"/>
      <sheetName val="설계"/>
      <sheetName val="낙찰표"/>
      <sheetName val="연결임시"/>
      <sheetName val="보할"/>
      <sheetName val="입력시트"/>
      <sheetName val="2000년1차"/>
      <sheetName val="6PILE  (돌출)"/>
      <sheetName val="특수선일위대가"/>
      <sheetName val="노임"/>
      <sheetName val="원형1호맨홀토공수량"/>
      <sheetName val="결과조달"/>
      <sheetName val="AS포장복구 "/>
      <sheetName val="Dae_Jiju"/>
      <sheetName val="Sikje_ingun"/>
      <sheetName val="TREE_D"/>
      <sheetName val="eq_data"/>
      <sheetName val="장비집계"/>
      <sheetName val="내역(최종본4.5)"/>
      <sheetName val="몰탈재료산출"/>
      <sheetName val="여과지동"/>
      <sheetName val="기초자료"/>
      <sheetName val="단"/>
      <sheetName val="공통가설"/>
      <sheetName val="ABUT수량-A1"/>
      <sheetName val="일위대가(계측기설치)"/>
      <sheetName val="실행내역서"/>
      <sheetName val="지주설치제원"/>
      <sheetName val="A-7-1LINE(수량)"/>
      <sheetName val="Sheet1 (2)"/>
      <sheetName val="상-교대(A1-A2)"/>
      <sheetName val="2000년하반기"/>
      <sheetName val="구천"/>
      <sheetName val="대치판정"/>
      <sheetName val="인건-측정"/>
      <sheetName val="전기공사"/>
      <sheetName val="가시설"/>
      <sheetName val="토사(PE)"/>
      <sheetName val="3차준공"/>
      <sheetName val="입출재고현황 (2)"/>
      <sheetName val="수문일1"/>
      <sheetName val="배관단가조사서"/>
      <sheetName val="실행내역"/>
      <sheetName val="ELECTRIC"/>
      <sheetName val="기성신청"/>
      <sheetName val="하수급견적대비"/>
      <sheetName val="DATE"/>
      <sheetName val="전신"/>
      <sheetName val="수량조서"/>
      <sheetName val="표지"/>
      <sheetName val="코드표"/>
      <sheetName val="N賃率-職"/>
      <sheetName val="맨홀수량"/>
      <sheetName val="충주"/>
      <sheetName val=" 총괄표"/>
      <sheetName val="건축내역"/>
      <sheetName val="공제구간조서"/>
      <sheetName val="배수통관(좌)"/>
      <sheetName val="공문(신)"/>
      <sheetName val="강교(Sub)"/>
      <sheetName val="현장관리"/>
      <sheetName val="광산내역"/>
      <sheetName val="9GNG운반"/>
      <sheetName val="type-F"/>
      <sheetName val="증감대비"/>
      <sheetName val="간접비"/>
      <sheetName val="원본(갑지)"/>
      <sheetName val="교대(A1)"/>
      <sheetName val="직노"/>
      <sheetName val="조명시설"/>
      <sheetName val="96보완계획7.12"/>
      <sheetName val="기계내역"/>
      <sheetName val="s"/>
      <sheetName val="을지"/>
      <sheetName val="공사비예산서(토목분)"/>
      <sheetName val="수량3"/>
      <sheetName val="토목내역"/>
      <sheetName val="관급"/>
      <sheetName val="1공구_건정토건_토공"/>
      <sheetName val="1공구_건정토건_철콘"/>
      <sheetName val="도급표지_"/>
      <sheetName val="도급표지__(4)"/>
      <sheetName val="부대표지_(4)"/>
      <sheetName val="도급표지__(3)"/>
      <sheetName val="부대표지_(3)"/>
      <sheetName val="도급표지__(2)"/>
      <sheetName val="부대표지_(2)"/>
      <sheetName val="토__목"/>
      <sheetName val="조__경"/>
      <sheetName val="전_기"/>
      <sheetName val="건__축"/>
      <sheetName val="보도내역_(3)"/>
      <sheetName val="준검_내역서"/>
      <sheetName val="BJJIN"/>
      <sheetName val="접속도로1"/>
      <sheetName val="공사비총괄표"/>
      <sheetName val="수로단위수량"/>
      <sheetName val="전체_1설계"/>
      <sheetName val="토공사"/>
      <sheetName val="전기일위대가"/>
      <sheetName val="I一般比"/>
      <sheetName val="자재목록"/>
      <sheetName val="중기목록"/>
      <sheetName val="단가목록"/>
      <sheetName val="일위목록"/>
      <sheetName val="노임목록"/>
      <sheetName val="손익현황"/>
      <sheetName val="현황CODE"/>
      <sheetName val="APT"/>
      <sheetName val="전신환매도율"/>
      <sheetName val="총괄내역서"/>
      <sheetName val="설직재-1"/>
      <sheetName val="6호기"/>
      <sheetName val="수자재단위당"/>
      <sheetName val="4)유동표"/>
      <sheetName val="일위대가(1)"/>
      <sheetName val="물량표"/>
      <sheetName val="교각계산"/>
      <sheetName val="TYPE-A"/>
      <sheetName val="단가"/>
      <sheetName val="공사"/>
      <sheetName val="설계예산"/>
      <sheetName val="wall"/>
      <sheetName val="일위대가(가설)"/>
      <sheetName val="단면가정"/>
      <sheetName val="설계조건"/>
      <sheetName val="부재력정리"/>
      <sheetName val="4.내진설계"/>
      <sheetName val="실행내역서 "/>
      <sheetName val="토공(우물통,기타) "/>
      <sheetName val="팔당터널(1공구)"/>
      <sheetName val="배수내역"/>
      <sheetName val="BSD (2)"/>
      <sheetName val="세금자료"/>
      <sheetName val="적용대가"/>
      <sheetName val="인건비 "/>
      <sheetName val="98수문일위"/>
      <sheetName val="부하(성남)"/>
      <sheetName val="부하계산서"/>
      <sheetName val="nys"/>
      <sheetName val="EQUIP-H"/>
      <sheetName val="교각1"/>
      <sheetName val="제잡비.xls"/>
      <sheetName val="3BL공동구 수량"/>
      <sheetName val="공종별산출내역서"/>
      <sheetName val="골조시행"/>
      <sheetName val="단가조사"/>
      <sheetName val="Eq. Mobilization"/>
      <sheetName val="1.취수장"/>
      <sheetName val="산출내역서집계표"/>
      <sheetName val="2.고용보험료산출근거"/>
      <sheetName val="부대공Ⅱ"/>
      <sheetName val="포장공자재집계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Set>
  </externalBook>
</externalLink>
</file>

<file path=xl/externalLinks/externalLink123.xml><?xml version="1.0" encoding="utf-8"?>
<externalLink xmlns="http://schemas.openxmlformats.org/spreadsheetml/2006/main">
  <externalBook xmlns:r="http://schemas.openxmlformats.org/officeDocument/2006/relationships" r:id="rId1">
    <sheetNames>
      <sheetName val="신우"/>
      <sheetName val="laroux"/>
      <sheetName val="갑지"/>
      <sheetName val="강 당"/>
      <sheetName val="신우갑지"/>
      <sheetName val="천우갑지"/>
      <sheetName val="천우"/>
      <sheetName val="#REF"/>
      <sheetName val="1790"/>
      <sheetName val="XL4Poppy"/>
      <sheetName val="부하계산서"/>
      <sheetName val="__"/>
      <sheetName val="대치판정"/>
      <sheetName val="일위대가"/>
      <sheetName val="I一般比"/>
      <sheetName val="원가 (2)"/>
      <sheetName val="을"/>
      <sheetName val="원본(갑지)"/>
      <sheetName val="노임단가"/>
      <sheetName val="자재단가"/>
      <sheetName val="내역서"/>
      <sheetName val="단가산출"/>
      <sheetName val="인건비"/>
      <sheetName val="경비"/>
      <sheetName val="부하(성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24.xml><?xml version="1.0" encoding="utf-8"?>
<externalLink xmlns="http://schemas.openxmlformats.org/spreadsheetml/2006/main">
  <externalBook xmlns:r="http://schemas.openxmlformats.org/officeDocument/2006/relationships" r:id="rId1">
    <sheetNames>
      <sheetName val="96보완계획7.12"/>
      <sheetName val="Sheet3"/>
      <sheetName val="Sheet2"/>
      <sheetName val="Sheet1"/>
      <sheetName val="평자재단가"/>
      <sheetName val="신우"/>
      <sheetName val="수량산출"/>
      <sheetName val="대치판정"/>
      <sheetName val="제-노임"/>
      <sheetName val="제직재"/>
      <sheetName val="결재전"/>
      <sheetName val="자재대"/>
      <sheetName val="간선재료집계표"/>
      <sheetName val="용수지선재료집계표"/>
      <sheetName val="용수지거재료집계표"/>
      <sheetName val="배수지거재료집계표"/>
      <sheetName val="간선공작물"/>
      <sheetName val="용수지선공작물"/>
      <sheetName val="용수지거공작물"/>
      <sheetName val="배수지거공작물"/>
      <sheetName val="간선공사비"/>
      <sheetName val="용수지선공사비"/>
      <sheetName val="용수지거공사비"/>
      <sheetName val="배수지거공사비"/>
      <sheetName val="용수지선개거덮개물량 "/>
      <sheetName val="용수지선수로관조서"/>
      <sheetName val="용수지거수로관조서"/>
      <sheetName val="용수지거건널목암거물량"/>
      <sheetName val="용수지선급수관조서"/>
      <sheetName val="용수지거급수관조서"/>
      <sheetName val="용수지선급수관매설터파기"/>
      <sheetName val="배수지거 배수토관조서"/>
      <sheetName val="용수지거급수관매설터파기"/>
      <sheetName val="배수토관매설터파기산출"/>
      <sheetName val="용수지선호형"/>
      <sheetName val="용수지거호형"/>
      <sheetName val="돌자갈치우기"/>
      <sheetName val="특별땅"/>
      <sheetName val="돌자갈"/>
      <sheetName val="시험"/>
      <sheetName val="복토"/>
      <sheetName val="덮개"/>
      <sheetName val="기타재료집계표"/>
      <sheetName val="기타공사비명세서"/>
      <sheetName val="용수지거토적집계"/>
      <sheetName val="용간선토집"/>
      <sheetName val="제잡비"/>
      <sheetName val="총공사비"/>
      <sheetName val="용지비"/>
      <sheetName val="부대비"/>
      <sheetName val="정지공사물량집계표"/>
      <sheetName val="총괄표"/>
      <sheetName val="수지예산"/>
      <sheetName val="sheet11"/>
      <sheetName val="sw1"/>
      <sheetName val="적용토목"/>
      <sheetName val="NOMUBI"/>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125.xml><?xml version="1.0" encoding="utf-8"?>
<externalLink xmlns="http://schemas.openxmlformats.org/spreadsheetml/2006/main">
  <externalBook xmlns:r="http://schemas.openxmlformats.org/officeDocument/2006/relationships" r:id="rId1">
    <sheetNames>
      <sheetName val="N賃率-職"/>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입력"/>
      <sheetName val="C-노임단가"/>
      <sheetName val="실행철강하도"/>
      <sheetName val="제-노임"/>
      <sheetName val="제직재"/>
      <sheetName val="E총15"/>
      <sheetName val="자료입력"/>
      <sheetName val="Sheet2"/>
      <sheetName val="조명율"/>
      <sheetName val="신우"/>
      <sheetName val="1-1"/>
      <sheetName val="J直材4"/>
      <sheetName val="일위대가(가설)"/>
      <sheetName val="연습"/>
      <sheetName val="교각계산"/>
      <sheetName val="대치판정"/>
      <sheetName val="내역"/>
      <sheetName val="단"/>
      <sheetName val="20관리비율"/>
      <sheetName val="N賃率_職"/>
      <sheetName val="한강운반비"/>
      <sheetName val="구의33고"/>
      <sheetName val="I一般比"/>
      <sheetName val="신대방33(적용)"/>
      <sheetName val="일위"/>
      <sheetName val="입찰안"/>
      <sheetName val="품셈TABLE"/>
      <sheetName val="내역서"/>
      <sheetName val="APT"/>
      <sheetName val="직노"/>
      <sheetName val="DATE"/>
      <sheetName val="용소리교"/>
      <sheetName val="집계표"/>
      <sheetName val="주차구획선수량"/>
      <sheetName val="빗물받이(910-510-410)"/>
      <sheetName val="#REF"/>
      <sheetName val="실행내역서 "/>
      <sheetName val="갑지(추정)"/>
      <sheetName val="공조기휀"/>
      <sheetName val="인테리어"/>
      <sheetName val="설-원가"/>
      <sheetName val="설치자재"/>
      <sheetName val="단중"/>
      <sheetName val="기본일위"/>
      <sheetName val="조명시설"/>
      <sheetName val="터파기및재료"/>
      <sheetName val="경율산정.XLS"/>
      <sheetName val="원가계산서"/>
      <sheetName val="소방사항"/>
      <sheetName val="수목단가"/>
      <sheetName val="노임단가"/>
      <sheetName val="자재비"/>
      <sheetName val="개소별수량산출"/>
      <sheetName val="9GNG운반"/>
      <sheetName val="유림총괄"/>
      <sheetName val="수량산출"/>
      <sheetName val="일위대가표"/>
      <sheetName val="지구단위계획"/>
      <sheetName val="Sheet1"/>
      <sheetName val="유기공정"/>
      <sheetName val="부하"/>
      <sheetName val="소방"/>
      <sheetName val="물량산출서(장기간공사-1안)"/>
      <sheetName val="소비자가"/>
      <sheetName val="전신환매도율"/>
      <sheetName val="토목주소"/>
      <sheetName val="프랜트면허"/>
      <sheetName val="교통대책내역"/>
      <sheetName val="공종목록표"/>
      <sheetName val="단가산출"/>
      <sheetName val="다목적갑"/>
      <sheetName val="제작비추산총괄표"/>
      <sheetName val="물량"/>
      <sheetName val="코드"/>
      <sheetName val="NP-총정리"/>
      <sheetName val="시행후면적"/>
      <sheetName val="수지예산"/>
      <sheetName val="일위대가(1)"/>
      <sheetName val="중기일위대가"/>
      <sheetName val="노임"/>
      <sheetName val="Total"/>
      <sheetName val="건축공사"/>
      <sheetName val="물량표"/>
      <sheetName val="화설내"/>
      <sheetName val="준검 내역서"/>
      <sheetName val="콘크리트타설집계표"/>
      <sheetName val="울산자동제어"/>
      <sheetName val="설직재-1"/>
      <sheetName val="1안"/>
      <sheetName val="각형맨홀"/>
      <sheetName val="참조자료"/>
      <sheetName val="산출내역서"/>
      <sheetName val="골조"/>
      <sheetName val="사원등록"/>
      <sheetName val="호봉 (2)"/>
      <sheetName val="시설수량표"/>
      <sheetName val="식재수량표"/>
      <sheetName val="Sheet3"/>
      <sheetName val="보안등"/>
      <sheetName val="기계"/>
      <sheetName val="대로근거"/>
      <sheetName val="중로근거"/>
      <sheetName val="단가산출서"/>
      <sheetName val="조명율표"/>
      <sheetName val="설계내역서"/>
      <sheetName val="wall"/>
      <sheetName val="단면가정"/>
      <sheetName val="집계"/>
      <sheetName val="공사개요"/>
      <sheetName val="을-ATYPE"/>
      <sheetName val="인사자료총집계"/>
      <sheetName val="간접경상비"/>
      <sheetName val="실행내역"/>
      <sheetName val="분전반일위대가"/>
      <sheetName val="일위대가"/>
      <sheetName val="금액내역서"/>
      <sheetName val="일위_파일"/>
      <sheetName val="덕전리"/>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refreshError="1"/>
      <sheetData sheetId="2">
        <row r="5">
          <cell r="I5">
            <v>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Set>
  </externalBook>
</externalLink>
</file>

<file path=xl/externalLinks/externalLink126.xml><?xml version="1.0" encoding="utf-8"?>
<externalLink xmlns="http://schemas.openxmlformats.org/spreadsheetml/2006/main">
  <externalBook xmlns:r="http://schemas.openxmlformats.org/officeDocument/2006/relationships" r:id="rId1">
    <sheetNames>
      <sheetName val="단가대비표"/>
      <sheetName val="견적대비표"/>
      <sheetName val="내역서"/>
      <sheetName val="PANEL 중량산출"/>
      <sheetName val="중량산출"/>
      <sheetName val="수량산출"/>
      <sheetName val="N賃率-職"/>
      <sheetName val="원가 (2)"/>
      <sheetName val="일위"/>
      <sheetName val="#REF"/>
      <sheetName val="N賃率_職"/>
      <sheetName val="Sheet2"/>
      <sheetName val="신우"/>
      <sheetName val="J直材4"/>
      <sheetName val="중기사용료"/>
      <sheetName val="연습"/>
      <sheetName val="I一般比"/>
      <sheetName val="대치판정"/>
      <sheetName val="설직재-1"/>
      <sheetName val="직노"/>
      <sheetName val="9GNG운반"/>
      <sheetName val="직재"/>
      <sheetName val="한강운반비"/>
      <sheetName val="Sheet1"/>
      <sheetName val="Sheet3"/>
      <sheetName val="Total"/>
      <sheetName val="참조자료"/>
      <sheetName val="낙찰표"/>
      <sheetName val="인건-측정"/>
      <sheetName val="20관리비율"/>
      <sheetName val="심사계산"/>
      <sheetName val="심사물량"/>
      <sheetName val="일위대가"/>
      <sheetName val="HW일위"/>
      <sheetName val="품셈TABLE"/>
      <sheetName val="자재단가"/>
      <sheetName val="원본(갑지)"/>
      <sheetName val="기본일위"/>
      <sheetName val="집계표"/>
      <sheetName val="TYPE-A"/>
      <sheetName val="K-SET1"/>
      <sheetName val="하조서"/>
      <sheetName val="단"/>
      <sheetName val="DATE"/>
      <sheetName val="입찰안"/>
      <sheetName val="PANEL_중량산출"/>
      <sheetName val="원가_(2)"/>
      <sheetName val="제-노임"/>
      <sheetName val="제직재"/>
      <sheetName val="유기공정"/>
      <sheetName val="매출피벗"/>
      <sheetName val="200"/>
      <sheetName val="인건비"/>
      <sheetName val="ABUT수량-A1"/>
      <sheetName val="전신환매도율"/>
      <sheetName val="견적서"/>
      <sheetName val="노임단가"/>
      <sheetName val="부하"/>
      <sheetName val="DB"/>
      <sheetName val="공사개요"/>
      <sheetName val="Sheet22"/>
      <sheetName val="단가산출2"/>
      <sheetName val="물량산출"/>
      <sheetName val="품셈총괄표"/>
      <sheetName val="1안"/>
      <sheetName val="총괄"/>
      <sheetName val="맨홀"/>
      <sheetName val="월별수입"/>
      <sheetName val="1.수인터널"/>
      <sheetName val="현금흐름표"/>
      <sheetName val="소요자재"/>
      <sheetName val="SANTOGO"/>
    </sheetNames>
    <sheetDataSet>
      <sheetData sheetId="0" refreshError="1"/>
      <sheetData sheetId="1" refreshError="1"/>
      <sheetData sheetId="2" refreshError="1"/>
      <sheetData sheetId="3" refreshError="1"/>
      <sheetData sheetId="4" refreshError="1"/>
      <sheetData sheetId="5" refreshError="1">
        <row r="1">
          <cell r="A1">
            <v>1</v>
          </cell>
        </row>
        <row r="2">
          <cell r="A2">
            <v>2</v>
          </cell>
        </row>
        <row r="3">
          <cell r="A3">
            <v>3</v>
          </cell>
        </row>
        <row r="4">
          <cell r="A4">
            <v>4</v>
          </cell>
        </row>
        <row r="5">
          <cell r="A5">
            <v>5</v>
          </cell>
        </row>
        <row r="6">
          <cell r="A6">
            <v>6</v>
          </cell>
        </row>
        <row r="7">
          <cell r="A7">
            <v>7</v>
          </cell>
        </row>
        <row r="8">
          <cell r="A8">
            <v>8</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row>
        <row r="26">
          <cell r="A26">
            <v>26</v>
          </cell>
        </row>
        <row r="27">
          <cell r="A27">
            <v>27</v>
          </cell>
        </row>
        <row r="28">
          <cell r="A28">
            <v>28</v>
          </cell>
        </row>
        <row r="29">
          <cell r="A29">
            <v>29</v>
          </cell>
        </row>
        <row r="30">
          <cell r="A30">
            <v>30</v>
          </cell>
        </row>
        <row r="31">
          <cell r="A31">
            <v>31</v>
          </cell>
        </row>
        <row r="32">
          <cell r="A32">
            <v>32</v>
          </cell>
        </row>
        <row r="33">
          <cell r="A33">
            <v>33</v>
          </cell>
        </row>
        <row r="34">
          <cell r="A34">
            <v>34</v>
          </cell>
        </row>
        <row r="35">
          <cell r="A35">
            <v>35</v>
          </cell>
        </row>
        <row r="36">
          <cell r="A36">
            <v>36</v>
          </cell>
        </row>
        <row r="37">
          <cell r="A37">
            <v>37</v>
          </cell>
        </row>
        <row r="38">
          <cell r="A38">
            <v>38</v>
          </cell>
        </row>
        <row r="39">
          <cell r="A39">
            <v>39</v>
          </cell>
        </row>
        <row r="40">
          <cell r="A40">
            <v>40</v>
          </cell>
        </row>
        <row r="41">
          <cell r="A41">
            <v>41</v>
          </cell>
        </row>
        <row r="42">
          <cell r="A42">
            <v>42</v>
          </cell>
        </row>
        <row r="43">
          <cell r="A43">
            <v>43</v>
          </cell>
        </row>
        <row r="44">
          <cell r="A44">
            <v>44</v>
          </cell>
        </row>
        <row r="45">
          <cell r="A45">
            <v>45</v>
          </cell>
        </row>
        <row r="46">
          <cell r="A46">
            <v>46</v>
          </cell>
        </row>
        <row r="47">
          <cell r="A47">
            <v>47</v>
          </cell>
        </row>
        <row r="48">
          <cell r="A48">
            <v>48</v>
          </cell>
        </row>
        <row r="49">
          <cell r="A49">
            <v>49</v>
          </cell>
        </row>
        <row r="50">
          <cell r="A50">
            <v>50</v>
          </cell>
        </row>
        <row r="51">
          <cell r="A51">
            <v>51</v>
          </cell>
        </row>
        <row r="52">
          <cell r="A52">
            <v>52</v>
          </cell>
        </row>
        <row r="53">
          <cell r="A53">
            <v>53</v>
          </cell>
        </row>
        <row r="54">
          <cell r="A54">
            <v>54</v>
          </cell>
        </row>
        <row r="55">
          <cell r="A55">
            <v>55</v>
          </cell>
        </row>
        <row r="56">
          <cell r="A56">
            <v>56</v>
          </cell>
        </row>
        <row r="57">
          <cell r="A57">
            <v>57</v>
          </cell>
        </row>
        <row r="58">
          <cell r="A58">
            <v>58</v>
          </cell>
        </row>
        <row r="59">
          <cell r="A59">
            <v>59</v>
          </cell>
        </row>
        <row r="60">
          <cell r="A60">
            <v>60</v>
          </cell>
        </row>
        <row r="61">
          <cell r="A61">
            <v>61</v>
          </cell>
        </row>
        <row r="62">
          <cell r="A62">
            <v>62</v>
          </cell>
        </row>
        <row r="63">
          <cell r="A63">
            <v>63</v>
          </cell>
        </row>
        <row r="64">
          <cell r="A64">
            <v>64</v>
          </cell>
        </row>
        <row r="65">
          <cell r="A65">
            <v>65</v>
          </cell>
        </row>
        <row r="66">
          <cell r="A66">
            <v>66</v>
          </cell>
        </row>
        <row r="67">
          <cell r="A67">
            <v>67</v>
          </cell>
        </row>
        <row r="68">
          <cell r="A68">
            <v>68</v>
          </cell>
        </row>
        <row r="69">
          <cell r="A69">
            <v>69</v>
          </cell>
        </row>
        <row r="70">
          <cell r="A70">
            <v>70</v>
          </cell>
        </row>
        <row r="71">
          <cell r="A71">
            <v>71</v>
          </cell>
        </row>
        <row r="72">
          <cell r="A72">
            <v>72</v>
          </cell>
        </row>
        <row r="73">
          <cell r="A73">
            <v>73</v>
          </cell>
        </row>
        <row r="74">
          <cell r="A74">
            <v>74</v>
          </cell>
        </row>
        <row r="75">
          <cell r="A75">
            <v>75</v>
          </cell>
        </row>
        <row r="76">
          <cell r="A76">
            <v>76</v>
          </cell>
        </row>
        <row r="77">
          <cell r="A77">
            <v>77</v>
          </cell>
        </row>
        <row r="78">
          <cell r="A78">
            <v>78</v>
          </cell>
        </row>
        <row r="79">
          <cell r="A79">
            <v>79</v>
          </cell>
        </row>
        <row r="80">
          <cell r="A80">
            <v>80</v>
          </cell>
        </row>
        <row r="81">
          <cell r="A81">
            <v>81</v>
          </cell>
        </row>
        <row r="82">
          <cell r="A82">
            <v>82</v>
          </cell>
        </row>
        <row r="83">
          <cell r="A83">
            <v>83</v>
          </cell>
        </row>
        <row r="84">
          <cell r="A84">
            <v>84</v>
          </cell>
        </row>
        <row r="85">
          <cell r="A85">
            <v>85</v>
          </cell>
        </row>
        <row r="86">
          <cell r="A86">
            <v>86</v>
          </cell>
        </row>
        <row r="87">
          <cell r="A87">
            <v>87</v>
          </cell>
        </row>
        <row r="88">
          <cell r="A88">
            <v>88</v>
          </cell>
        </row>
        <row r="89">
          <cell r="A89">
            <v>89</v>
          </cell>
        </row>
        <row r="90">
          <cell r="A90">
            <v>90</v>
          </cell>
        </row>
        <row r="91">
          <cell r="A91">
            <v>91</v>
          </cell>
        </row>
        <row r="92">
          <cell r="A92">
            <v>92</v>
          </cell>
        </row>
        <row r="93">
          <cell r="A93">
            <v>93</v>
          </cell>
        </row>
        <row r="94">
          <cell r="A94">
            <v>94</v>
          </cell>
        </row>
        <row r="95">
          <cell r="A95">
            <v>95</v>
          </cell>
        </row>
        <row r="96">
          <cell r="A96">
            <v>96</v>
          </cell>
        </row>
        <row r="97">
          <cell r="A97">
            <v>97</v>
          </cell>
        </row>
        <row r="98">
          <cell r="A98">
            <v>98</v>
          </cell>
        </row>
        <row r="99">
          <cell r="A99">
            <v>99</v>
          </cell>
        </row>
        <row r="100">
          <cell r="A100">
            <v>100</v>
          </cell>
        </row>
        <row r="101">
          <cell r="A101">
            <v>101</v>
          </cell>
        </row>
        <row r="102">
          <cell r="A102">
            <v>102</v>
          </cell>
        </row>
        <row r="103">
          <cell r="A103">
            <v>103</v>
          </cell>
        </row>
        <row r="104">
          <cell r="A104">
            <v>104</v>
          </cell>
        </row>
        <row r="105">
          <cell r="A105">
            <v>105</v>
          </cell>
        </row>
        <row r="106">
          <cell r="A106">
            <v>106</v>
          </cell>
        </row>
        <row r="107">
          <cell r="A107">
            <v>107</v>
          </cell>
        </row>
        <row r="108">
          <cell r="A108">
            <v>108</v>
          </cell>
        </row>
        <row r="109">
          <cell r="A109">
            <v>109</v>
          </cell>
        </row>
        <row r="110">
          <cell r="A110">
            <v>110</v>
          </cell>
        </row>
        <row r="111">
          <cell r="A111">
            <v>111</v>
          </cell>
        </row>
        <row r="112">
          <cell r="A112">
            <v>112</v>
          </cell>
        </row>
        <row r="113">
          <cell r="A113">
            <v>113</v>
          </cell>
        </row>
        <row r="114">
          <cell r="A114">
            <v>114</v>
          </cell>
        </row>
        <row r="115">
          <cell r="A115">
            <v>115</v>
          </cell>
        </row>
        <row r="116">
          <cell r="A116">
            <v>116</v>
          </cell>
        </row>
        <row r="117">
          <cell r="A117">
            <v>117</v>
          </cell>
        </row>
        <row r="118">
          <cell r="A118">
            <v>118</v>
          </cell>
        </row>
        <row r="119">
          <cell r="A119">
            <v>119</v>
          </cell>
        </row>
        <row r="120">
          <cell r="A120">
            <v>120</v>
          </cell>
        </row>
        <row r="121">
          <cell r="A121">
            <v>121</v>
          </cell>
        </row>
        <row r="122">
          <cell r="A122">
            <v>122</v>
          </cell>
        </row>
        <row r="123">
          <cell r="A123">
            <v>123</v>
          </cell>
        </row>
        <row r="124">
          <cell r="A124">
            <v>124</v>
          </cell>
        </row>
        <row r="125">
          <cell r="A125">
            <v>125</v>
          </cell>
        </row>
        <row r="126">
          <cell r="A126">
            <v>126</v>
          </cell>
        </row>
        <row r="127">
          <cell r="A127">
            <v>127</v>
          </cell>
        </row>
        <row r="128">
          <cell r="A128">
            <v>128</v>
          </cell>
        </row>
        <row r="129">
          <cell r="A129">
            <v>129</v>
          </cell>
        </row>
        <row r="130">
          <cell r="A130">
            <v>130</v>
          </cell>
        </row>
        <row r="131">
          <cell r="A131">
            <v>131</v>
          </cell>
        </row>
        <row r="132">
          <cell r="A132">
            <v>132</v>
          </cell>
        </row>
        <row r="133">
          <cell r="A133">
            <v>133</v>
          </cell>
        </row>
        <row r="134">
          <cell r="A134">
            <v>134</v>
          </cell>
        </row>
        <row r="135">
          <cell r="A135">
            <v>135</v>
          </cell>
        </row>
        <row r="136">
          <cell r="A136">
            <v>136</v>
          </cell>
        </row>
        <row r="137">
          <cell r="A137">
            <v>137</v>
          </cell>
        </row>
        <row r="138">
          <cell r="A138">
            <v>138</v>
          </cell>
        </row>
        <row r="139">
          <cell r="A139">
            <v>139</v>
          </cell>
        </row>
        <row r="140">
          <cell r="A140">
            <v>140</v>
          </cell>
        </row>
        <row r="141">
          <cell r="A141">
            <v>141</v>
          </cell>
        </row>
        <row r="142">
          <cell r="A142">
            <v>142</v>
          </cell>
        </row>
        <row r="143">
          <cell r="A143">
            <v>143</v>
          </cell>
        </row>
        <row r="144">
          <cell r="A144">
            <v>144</v>
          </cell>
        </row>
        <row r="145">
          <cell r="A145">
            <v>145</v>
          </cell>
        </row>
        <row r="146">
          <cell r="A146">
            <v>146</v>
          </cell>
        </row>
        <row r="147">
          <cell r="A147">
            <v>147</v>
          </cell>
        </row>
        <row r="148">
          <cell r="A148">
            <v>148</v>
          </cell>
        </row>
        <row r="149">
          <cell r="A149">
            <v>149</v>
          </cell>
        </row>
        <row r="150">
          <cell r="A150">
            <v>150</v>
          </cell>
        </row>
        <row r="151">
          <cell r="A151">
            <v>151</v>
          </cell>
        </row>
        <row r="152">
          <cell r="A152">
            <v>152</v>
          </cell>
        </row>
        <row r="153">
          <cell r="A153">
            <v>153</v>
          </cell>
        </row>
        <row r="154">
          <cell r="A154">
            <v>154</v>
          </cell>
        </row>
        <row r="155">
          <cell r="A155">
            <v>155</v>
          </cell>
        </row>
        <row r="156">
          <cell r="A156">
            <v>156</v>
          </cell>
        </row>
        <row r="157">
          <cell r="A157">
            <v>157</v>
          </cell>
        </row>
        <row r="158">
          <cell r="A158">
            <v>158</v>
          </cell>
        </row>
        <row r="159">
          <cell r="A159">
            <v>159</v>
          </cell>
        </row>
        <row r="160">
          <cell r="A160">
            <v>160</v>
          </cell>
        </row>
        <row r="161">
          <cell r="A161">
            <v>161</v>
          </cell>
        </row>
        <row r="162">
          <cell r="A162">
            <v>162</v>
          </cell>
        </row>
        <row r="163">
          <cell r="A163">
            <v>163</v>
          </cell>
        </row>
        <row r="164">
          <cell r="A164">
            <v>164</v>
          </cell>
        </row>
        <row r="165">
          <cell r="A165">
            <v>165</v>
          </cell>
        </row>
        <row r="166">
          <cell r="A166">
            <v>166</v>
          </cell>
        </row>
        <row r="167">
          <cell r="A167">
            <v>167</v>
          </cell>
        </row>
        <row r="168">
          <cell r="A168">
            <v>168</v>
          </cell>
        </row>
        <row r="169">
          <cell r="A169">
            <v>169</v>
          </cell>
        </row>
        <row r="170">
          <cell r="A170">
            <v>170</v>
          </cell>
        </row>
        <row r="171">
          <cell r="A171">
            <v>171</v>
          </cell>
        </row>
        <row r="172">
          <cell r="A172">
            <v>172</v>
          </cell>
        </row>
        <row r="173">
          <cell r="A173">
            <v>173</v>
          </cell>
        </row>
        <row r="174">
          <cell r="A174">
            <v>174</v>
          </cell>
        </row>
        <row r="175">
          <cell r="A175">
            <v>175</v>
          </cell>
        </row>
        <row r="176">
          <cell r="A176">
            <v>176</v>
          </cell>
        </row>
        <row r="177">
          <cell r="A177">
            <v>177</v>
          </cell>
        </row>
        <row r="178">
          <cell r="A178">
            <v>178</v>
          </cell>
        </row>
        <row r="179">
          <cell r="A179">
            <v>179</v>
          </cell>
        </row>
        <row r="180">
          <cell r="A180">
            <v>180</v>
          </cell>
        </row>
        <row r="181">
          <cell r="A181">
            <v>181</v>
          </cell>
        </row>
        <row r="182">
          <cell r="A182">
            <v>182</v>
          </cell>
        </row>
        <row r="183">
          <cell r="A183">
            <v>183</v>
          </cell>
        </row>
        <row r="184">
          <cell r="A184">
            <v>184</v>
          </cell>
        </row>
        <row r="185">
          <cell r="A185">
            <v>185</v>
          </cell>
        </row>
        <row r="186">
          <cell r="A186">
            <v>186</v>
          </cell>
        </row>
        <row r="187">
          <cell r="A187">
            <v>187</v>
          </cell>
        </row>
        <row r="188">
          <cell r="A188">
            <v>188</v>
          </cell>
        </row>
        <row r="189">
          <cell r="A189">
            <v>189</v>
          </cell>
        </row>
        <row r="190">
          <cell r="A190">
            <v>190</v>
          </cell>
        </row>
        <row r="191">
          <cell r="A191">
            <v>191</v>
          </cell>
        </row>
        <row r="192">
          <cell r="A192">
            <v>192</v>
          </cell>
        </row>
        <row r="193">
          <cell r="A193">
            <v>193</v>
          </cell>
        </row>
        <row r="194">
          <cell r="A194">
            <v>194</v>
          </cell>
        </row>
        <row r="195">
          <cell r="A195">
            <v>195</v>
          </cell>
        </row>
        <row r="196">
          <cell r="A196">
            <v>196</v>
          </cell>
        </row>
        <row r="197">
          <cell r="A197">
            <v>197</v>
          </cell>
        </row>
        <row r="198">
          <cell r="A198">
            <v>198</v>
          </cell>
        </row>
        <row r="199">
          <cell r="A199">
            <v>199</v>
          </cell>
        </row>
        <row r="200">
          <cell r="A200">
            <v>200</v>
          </cell>
        </row>
        <row r="201">
          <cell r="A201">
            <v>201</v>
          </cell>
        </row>
        <row r="202">
          <cell r="A202">
            <v>202</v>
          </cell>
        </row>
        <row r="203">
          <cell r="A203">
            <v>203</v>
          </cell>
        </row>
        <row r="204">
          <cell r="A204">
            <v>204</v>
          </cell>
        </row>
        <row r="205">
          <cell r="A205">
            <v>205</v>
          </cell>
        </row>
        <row r="206">
          <cell r="A206">
            <v>206</v>
          </cell>
        </row>
        <row r="207">
          <cell r="A207">
            <v>207</v>
          </cell>
        </row>
        <row r="208">
          <cell r="A208">
            <v>208</v>
          </cell>
        </row>
        <row r="209">
          <cell r="A209">
            <v>209</v>
          </cell>
        </row>
        <row r="210">
          <cell r="A210">
            <v>210</v>
          </cell>
        </row>
        <row r="211">
          <cell r="A211">
            <v>211</v>
          </cell>
        </row>
        <row r="212">
          <cell r="A212">
            <v>212</v>
          </cell>
        </row>
        <row r="213">
          <cell r="A213">
            <v>213</v>
          </cell>
        </row>
        <row r="214">
          <cell r="A214">
            <v>214</v>
          </cell>
        </row>
        <row r="215">
          <cell r="A215">
            <v>215</v>
          </cell>
        </row>
        <row r="216">
          <cell r="A216">
            <v>216</v>
          </cell>
        </row>
        <row r="217">
          <cell r="A217">
            <v>217</v>
          </cell>
        </row>
        <row r="218">
          <cell r="A218">
            <v>218</v>
          </cell>
        </row>
        <row r="219">
          <cell r="A219">
            <v>219</v>
          </cell>
        </row>
        <row r="220">
          <cell r="A220">
            <v>220</v>
          </cell>
        </row>
        <row r="221">
          <cell r="A221">
            <v>221</v>
          </cell>
        </row>
        <row r="222">
          <cell r="A222">
            <v>222</v>
          </cell>
        </row>
        <row r="223">
          <cell r="A223">
            <v>223</v>
          </cell>
        </row>
        <row r="224">
          <cell r="A224">
            <v>224</v>
          </cell>
        </row>
        <row r="225">
          <cell r="A225">
            <v>225</v>
          </cell>
        </row>
        <row r="226">
          <cell r="A226">
            <v>226</v>
          </cell>
        </row>
        <row r="227">
          <cell r="A227">
            <v>227</v>
          </cell>
        </row>
        <row r="228">
          <cell r="A228">
            <v>228</v>
          </cell>
        </row>
        <row r="229">
          <cell r="A229">
            <v>229</v>
          </cell>
        </row>
        <row r="230">
          <cell r="A230">
            <v>230</v>
          </cell>
        </row>
        <row r="231">
          <cell r="A231">
            <v>231</v>
          </cell>
        </row>
        <row r="232">
          <cell r="A232">
            <v>232</v>
          </cell>
        </row>
        <row r="233">
          <cell r="A233">
            <v>233</v>
          </cell>
        </row>
        <row r="234">
          <cell r="A234">
            <v>234</v>
          </cell>
        </row>
        <row r="235">
          <cell r="A235">
            <v>235</v>
          </cell>
        </row>
        <row r="236">
          <cell r="A236">
            <v>236</v>
          </cell>
        </row>
        <row r="237">
          <cell r="A237">
            <v>237</v>
          </cell>
        </row>
        <row r="238">
          <cell r="A238">
            <v>238</v>
          </cell>
        </row>
        <row r="239">
          <cell r="A239">
            <v>239</v>
          </cell>
        </row>
        <row r="240">
          <cell r="A240">
            <v>240</v>
          </cell>
        </row>
        <row r="241">
          <cell r="A241">
            <v>241</v>
          </cell>
        </row>
        <row r="242">
          <cell r="A242">
            <v>242</v>
          </cell>
        </row>
        <row r="243">
          <cell r="A243">
            <v>243</v>
          </cell>
        </row>
        <row r="244">
          <cell r="A244">
            <v>244</v>
          </cell>
        </row>
        <row r="245">
          <cell r="A245">
            <v>245</v>
          </cell>
        </row>
        <row r="246">
          <cell r="A246">
            <v>246</v>
          </cell>
        </row>
        <row r="247">
          <cell r="A247">
            <v>247</v>
          </cell>
        </row>
        <row r="248">
          <cell r="A248">
            <v>248</v>
          </cell>
        </row>
        <row r="249">
          <cell r="A249">
            <v>249</v>
          </cell>
        </row>
        <row r="250">
          <cell r="A250">
            <v>250</v>
          </cell>
        </row>
        <row r="251">
          <cell r="A251">
            <v>251</v>
          </cell>
        </row>
        <row r="252">
          <cell r="A252">
            <v>252</v>
          </cell>
        </row>
        <row r="253">
          <cell r="A253">
            <v>253</v>
          </cell>
        </row>
        <row r="254">
          <cell r="A254">
            <v>254</v>
          </cell>
        </row>
        <row r="255">
          <cell r="A255">
            <v>255</v>
          </cell>
        </row>
        <row r="256">
          <cell r="A256">
            <v>256</v>
          </cell>
        </row>
        <row r="257">
          <cell r="A257">
            <v>257</v>
          </cell>
        </row>
        <row r="258">
          <cell r="A258">
            <v>258</v>
          </cell>
        </row>
        <row r="259">
          <cell r="A259">
            <v>259</v>
          </cell>
        </row>
        <row r="260">
          <cell r="A260">
            <v>260</v>
          </cell>
        </row>
        <row r="261">
          <cell r="A261">
            <v>261</v>
          </cell>
        </row>
        <row r="262">
          <cell r="A262">
            <v>262</v>
          </cell>
        </row>
        <row r="263">
          <cell r="A263">
            <v>263</v>
          </cell>
        </row>
        <row r="264">
          <cell r="A264">
            <v>264</v>
          </cell>
        </row>
        <row r="265">
          <cell r="A265">
            <v>265</v>
          </cell>
        </row>
        <row r="266">
          <cell r="A266">
            <v>266</v>
          </cell>
        </row>
        <row r="267">
          <cell r="A267">
            <v>267</v>
          </cell>
        </row>
        <row r="268">
          <cell r="A268">
            <v>268</v>
          </cell>
        </row>
        <row r="269">
          <cell r="A269">
            <v>269</v>
          </cell>
        </row>
        <row r="270">
          <cell r="A270">
            <v>270</v>
          </cell>
        </row>
        <row r="271">
          <cell r="A271">
            <v>271</v>
          </cell>
        </row>
        <row r="272">
          <cell r="A272">
            <v>272</v>
          </cell>
        </row>
        <row r="273">
          <cell r="A273">
            <v>273</v>
          </cell>
        </row>
        <row r="274">
          <cell r="A274">
            <v>274</v>
          </cell>
        </row>
        <row r="275">
          <cell r="A275">
            <v>275</v>
          </cell>
        </row>
        <row r="276">
          <cell r="A276">
            <v>276</v>
          </cell>
        </row>
        <row r="277">
          <cell r="A277">
            <v>277</v>
          </cell>
        </row>
        <row r="278">
          <cell r="A278">
            <v>278</v>
          </cell>
        </row>
        <row r="279">
          <cell r="A279">
            <v>279</v>
          </cell>
        </row>
        <row r="280">
          <cell r="A280">
            <v>280</v>
          </cell>
        </row>
        <row r="281">
          <cell r="A281">
            <v>281</v>
          </cell>
        </row>
        <row r="282">
          <cell r="A282">
            <v>282</v>
          </cell>
        </row>
        <row r="283">
          <cell r="A283">
            <v>283</v>
          </cell>
        </row>
        <row r="284">
          <cell r="A284">
            <v>284</v>
          </cell>
        </row>
        <row r="285">
          <cell r="A285">
            <v>285</v>
          </cell>
        </row>
        <row r="286">
          <cell r="A286">
            <v>286</v>
          </cell>
        </row>
        <row r="287">
          <cell r="A287">
            <v>287</v>
          </cell>
        </row>
        <row r="288">
          <cell r="A288">
            <v>288</v>
          </cell>
        </row>
        <row r="289">
          <cell r="A289">
            <v>289</v>
          </cell>
        </row>
        <row r="290">
          <cell r="A290">
            <v>290</v>
          </cell>
        </row>
        <row r="291">
          <cell r="A291">
            <v>291</v>
          </cell>
        </row>
        <row r="292">
          <cell r="A292">
            <v>292</v>
          </cell>
        </row>
        <row r="293">
          <cell r="A293">
            <v>293</v>
          </cell>
        </row>
        <row r="294">
          <cell r="A294">
            <v>294</v>
          </cell>
        </row>
        <row r="295">
          <cell r="A295">
            <v>295</v>
          </cell>
        </row>
        <row r="296">
          <cell r="A296">
            <v>296</v>
          </cell>
        </row>
        <row r="297">
          <cell r="A297">
            <v>297</v>
          </cell>
        </row>
        <row r="298">
          <cell r="A298">
            <v>298</v>
          </cell>
        </row>
        <row r="299">
          <cell r="A299">
            <v>299</v>
          </cell>
        </row>
        <row r="300">
          <cell r="A300">
            <v>300</v>
          </cell>
        </row>
        <row r="301">
          <cell r="A301">
            <v>301</v>
          </cell>
        </row>
        <row r="302">
          <cell r="A302">
            <v>302</v>
          </cell>
        </row>
        <row r="303">
          <cell r="A303">
            <v>303</v>
          </cell>
        </row>
        <row r="304">
          <cell r="A304">
            <v>304</v>
          </cell>
        </row>
        <row r="305">
          <cell r="A305">
            <v>305</v>
          </cell>
        </row>
        <row r="306">
          <cell r="A306">
            <v>306</v>
          </cell>
        </row>
        <row r="307">
          <cell r="A307">
            <v>307</v>
          </cell>
        </row>
        <row r="308">
          <cell r="A308">
            <v>308</v>
          </cell>
        </row>
        <row r="309">
          <cell r="A309">
            <v>309</v>
          </cell>
        </row>
        <row r="310">
          <cell r="A310">
            <v>310</v>
          </cell>
        </row>
        <row r="311">
          <cell r="A311">
            <v>311</v>
          </cell>
        </row>
        <row r="312">
          <cell r="A312">
            <v>312</v>
          </cell>
        </row>
        <row r="313">
          <cell r="A313">
            <v>313</v>
          </cell>
        </row>
        <row r="314">
          <cell r="A314">
            <v>314</v>
          </cell>
        </row>
        <row r="315">
          <cell r="A315">
            <v>315</v>
          </cell>
        </row>
        <row r="316">
          <cell r="A316">
            <v>316</v>
          </cell>
        </row>
        <row r="317">
          <cell r="A317">
            <v>317</v>
          </cell>
        </row>
        <row r="318">
          <cell r="A318">
            <v>318</v>
          </cell>
        </row>
        <row r="319">
          <cell r="A319">
            <v>319</v>
          </cell>
        </row>
        <row r="320">
          <cell r="A320">
            <v>320</v>
          </cell>
        </row>
        <row r="321">
          <cell r="A321">
            <v>321</v>
          </cell>
        </row>
        <row r="322">
          <cell r="A322">
            <v>322</v>
          </cell>
        </row>
        <row r="323">
          <cell r="A323">
            <v>323</v>
          </cell>
        </row>
        <row r="324">
          <cell r="A324">
            <v>324</v>
          </cell>
        </row>
        <row r="325">
          <cell r="A325">
            <v>325</v>
          </cell>
        </row>
        <row r="326">
          <cell r="A326">
            <v>326</v>
          </cell>
        </row>
        <row r="327">
          <cell r="A327">
            <v>327</v>
          </cell>
        </row>
        <row r="328">
          <cell r="A328">
            <v>328</v>
          </cell>
        </row>
        <row r="329">
          <cell r="A329">
            <v>329</v>
          </cell>
        </row>
        <row r="330">
          <cell r="A330">
            <v>330</v>
          </cell>
        </row>
        <row r="331">
          <cell r="A331">
            <v>331</v>
          </cell>
        </row>
        <row r="332">
          <cell r="A332">
            <v>332</v>
          </cell>
        </row>
        <row r="333">
          <cell r="A333">
            <v>333</v>
          </cell>
        </row>
        <row r="334">
          <cell r="A334">
            <v>334</v>
          </cell>
        </row>
        <row r="335">
          <cell r="A335">
            <v>335</v>
          </cell>
        </row>
        <row r="336">
          <cell r="A336">
            <v>336</v>
          </cell>
        </row>
        <row r="337">
          <cell r="A337">
            <v>337</v>
          </cell>
        </row>
        <row r="338">
          <cell r="A338">
            <v>338</v>
          </cell>
        </row>
        <row r="339">
          <cell r="A339">
            <v>339</v>
          </cell>
        </row>
        <row r="340">
          <cell r="A340">
            <v>340</v>
          </cell>
        </row>
        <row r="341">
          <cell r="A341">
            <v>341</v>
          </cell>
        </row>
        <row r="342">
          <cell r="A342">
            <v>342</v>
          </cell>
        </row>
        <row r="343">
          <cell r="A343">
            <v>343</v>
          </cell>
        </row>
        <row r="344">
          <cell r="A344">
            <v>344</v>
          </cell>
        </row>
        <row r="345">
          <cell r="A345">
            <v>345</v>
          </cell>
        </row>
        <row r="346">
          <cell r="A346">
            <v>346</v>
          </cell>
        </row>
        <row r="347">
          <cell r="A347">
            <v>347</v>
          </cell>
        </row>
        <row r="348">
          <cell r="A348">
            <v>348</v>
          </cell>
        </row>
        <row r="349">
          <cell r="A349">
            <v>349</v>
          </cell>
        </row>
        <row r="350">
          <cell r="A350">
            <v>350</v>
          </cell>
        </row>
        <row r="351">
          <cell r="A351">
            <v>351</v>
          </cell>
        </row>
        <row r="352">
          <cell r="A352">
            <v>352</v>
          </cell>
        </row>
        <row r="353">
          <cell r="A353">
            <v>353</v>
          </cell>
        </row>
        <row r="354">
          <cell r="A354">
            <v>354</v>
          </cell>
        </row>
        <row r="355">
          <cell r="A355">
            <v>355</v>
          </cell>
        </row>
        <row r="356">
          <cell r="A356">
            <v>356</v>
          </cell>
        </row>
        <row r="357">
          <cell r="A357">
            <v>357</v>
          </cell>
        </row>
        <row r="358">
          <cell r="A358">
            <v>358</v>
          </cell>
        </row>
        <row r="359">
          <cell r="A359">
            <v>359</v>
          </cell>
        </row>
        <row r="360">
          <cell r="A360">
            <v>360</v>
          </cell>
        </row>
        <row r="361">
          <cell r="A361">
            <v>361</v>
          </cell>
        </row>
        <row r="362">
          <cell r="A362">
            <v>362</v>
          </cell>
        </row>
        <row r="363">
          <cell r="A363">
            <v>363</v>
          </cell>
        </row>
        <row r="364">
          <cell r="A364">
            <v>364</v>
          </cell>
        </row>
        <row r="365">
          <cell r="A365">
            <v>365</v>
          </cell>
        </row>
        <row r="366">
          <cell r="A366">
            <v>366</v>
          </cell>
        </row>
        <row r="367">
          <cell r="A367">
            <v>367</v>
          </cell>
        </row>
        <row r="368">
          <cell r="A368">
            <v>368</v>
          </cell>
        </row>
        <row r="369">
          <cell r="A369">
            <v>369</v>
          </cell>
        </row>
        <row r="370">
          <cell r="A370">
            <v>370</v>
          </cell>
        </row>
        <row r="371">
          <cell r="A371">
            <v>371</v>
          </cell>
        </row>
        <row r="372">
          <cell r="A372">
            <v>372</v>
          </cell>
        </row>
        <row r="373">
          <cell r="A373">
            <v>373</v>
          </cell>
        </row>
        <row r="374">
          <cell r="A374">
            <v>374</v>
          </cell>
        </row>
        <row r="375">
          <cell r="A375">
            <v>375</v>
          </cell>
        </row>
        <row r="376">
          <cell r="A376">
            <v>376</v>
          </cell>
        </row>
        <row r="377">
          <cell r="A377">
            <v>377</v>
          </cell>
        </row>
        <row r="378">
          <cell r="A378">
            <v>378</v>
          </cell>
        </row>
        <row r="379">
          <cell r="A379">
            <v>379</v>
          </cell>
        </row>
        <row r="380">
          <cell r="A380">
            <v>380</v>
          </cell>
        </row>
        <row r="381">
          <cell r="A381">
            <v>381</v>
          </cell>
        </row>
        <row r="382">
          <cell r="A382">
            <v>382</v>
          </cell>
        </row>
        <row r="383">
          <cell r="A383">
            <v>383</v>
          </cell>
        </row>
        <row r="384">
          <cell r="A384">
            <v>384</v>
          </cell>
        </row>
        <row r="385">
          <cell r="A385">
            <v>385</v>
          </cell>
        </row>
        <row r="386">
          <cell r="A386">
            <v>386</v>
          </cell>
        </row>
        <row r="387">
          <cell r="A387">
            <v>387</v>
          </cell>
        </row>
        <row r="388">
          <cell r="A388">
            <v>388</v>
          </cell>
        </row>
        <row r="389">
          <cell r="A389">
            <v>389</v>
          </cell>
        </row>
        <row r="390">
          <cell r="A390">
            <v>390</v>
          </cell>
        </row>
        <row r="391">
          <cell r="A391">
            <v>391</v>
          </cell>
        </row>
        <row r="392">
          <cell r="A392">
            <v>392</v>
          </cell>
        </row>
        <row r="393">
          <cell r="A393">
            <v>393</v>
          </cell>
        </row>
        <row r="394">
          <cell r="A394">
            <v>394</v>
          </cell>
        </row>
        <row r="395">
          <cell r="A395">
            <v>395</v>
          </cell>
        </row>
        <row r="396">
          <cell r="A396">
            <v>396</v>
          </cell>
        </row>
        <row r="397">
          <cell r="A397">
            <v>397</v>
          </cell>
        </row>
        <row r="398">
          <cell r="A398">
            <v>398</v>
          </cell>
        </row>
        <row r="399">
          <cell r="A399">
            <v>399</v>
          </cell>
        </row>
        <row r="400">
          <cell r="A400">
            <v>400</v>
          </cell>
        </row>
        <row r="401">
          <cell r="A401">
            <v>401</v>
          </cell>
        </row>
        <row r="402">
          <cell r="A402">
            <v>402</v>
          </cell>
        </row>
        <row r="403">
          <cell r="A403">
            <v>403</v>
          </cell>
        </row>
        <row r="404">
          <cell r="A404">
            <v>404</v>
          </cell>
        </row>
        <row r="405">
          <cell r="A405">
            <v>405</v>
          </cell>
        </row>
        <row r="406">
          <cell r="A406">
            <v>406</v>
          </cell>
        </row>
        <row r="407">
          <cell r="A407">
            <v>407</v>
          </cell>
        </row>
        <row r="408">
          <cell r="A408">
            <v>408</v>
          </cell>
        </row>
        <row r="409">
          <cell r="A409">
            <v>409</v>
          </cell>
        </row>
        <row r="410">
          <cell r="A410">
            <v>410</v>
          </cell>
        </row>
        <row r="411">
          <cell r="A411">
            <v>411</v>
          </cell>
        </row>
        <row r="412">
          <cell r="A412">
            <v>412</v>
          </cell>
        </row>
        <row r="413">
          <cell r="A413">
            <v>413</v>
          </cell>
        </row>
        <row r="414">
          <cell r="A414">
            <v>414</v>
          </cell>
        </row>
        <row r="415">
          <cell r="A415">
            <v>415</v>
          </cell>
        </row>
        <row r="416">
          <cell r="A416">
            <v>416</v>
          </cell>
        </row>
        <row r="417">
          <cell r="A417">
            <v>417</v>
          </cell>
        </row>
        <row r="418">
          <cell r="A418">
            <v>418</v>
          </cell>
        </row>
        <row r="419">
          <cell r="A419">
            <v>419</v>
          </cell>
        </row>
        <row r="420">
          <cell r="A420">
            <v>420</v>
          </cell>
        </row>
        <row r="421">
          <cell r="A421">
            <v>421</v>
          </cell>
        </row>
        <row r="422">
          <cell r="A422">
            <v>422</v>
          </cell>
        </row>
        <row r="423">
          <cell r="A423">
            <v>423</v>
          </cell>
        </row>
        <row r="424">
          <cell r="A424">
            <v>424</v>
          </cell>
        </row>
        <row r="425">
          <cell r="A425">
            <v>425</v>
          </cell>
        </row>
        <row r="426">
          <cell r="A426">
            <v>426</v>
          </cell>
        </row>
        <row r="427">
          <cell r="A427">
            <v>427</v>
          </cell>
        </row>
        <row r="428">
          <cell r="A428">
            <v>428</v>
          </cell>
        </row>
        <row r="429">
          <cell r="A429">
            <v>429</v>
          </cell>
        </row>
        <row r="430">
          <cell r="A430">
            <v>430</v>
          </cell>
        </row>
        <row r="431">
          <cell r="A431">
            <v>431</v>
          </cell>
        </row>
        <row r="432">
          <cell r="A432">
            <v>432</v>
          </cell>
        </row>
        <row r="433">
          <cell r="A433">
            <v>433</v>
          </cell>
        </row>
        <row r="434">
          <cell r="A434">
            <v>434</v>
          </cell>
        </row>
        <row r="435">
          <cell r="A435">
            <v>435</v>
          </cell>
        </row>
        <row r="436">
          <cell r="A436">
            <v>436</v>
          </cell>
        </row>
        <row r="437">
          <cell r="A437">
            <v>437</v>
          </cell>
        </row>
        <row r="438">
          <cell r="A438">
            <v>438</v>
          </cell>
        </row>
        <row r="439">
          <cell r="A439">
            <v>439</v>
          </cell>
        </row>
        <row r="440">
          <cell r="A440">
            <v>440</v>
          </cell>
        </row>
        <row r="441">
          <cell r="A441">
            <v>441</v>
          </cell>
        </row>
        <row r="442">
          <cell r="A442">
            <v>442</v>
          </cell>
        </row>
        <row r="443">
          <cell r="A443">
            <v>443</v>
          </cell>
        </row>
        <row r="444">
          <cell r="A444">
            <v>444</v>
          </cell>
        </row>
        <row r="445">
          <cell r="A445">
            <v>445</v>
          </cell>
        </row>
        <row r="446">
          <cell r="A446">
            <v>446</v>
          </cell>
        </row>
        <row r="447">
          <cell r="A447">
            <v>447</v>
          </cell>
        </row>
        <row r="448">
          <cell r="A448">
            <v>448</v>
          </cell>
        </row>
        <row r="449">
          <cell r="A449">
            <v>449</v>
          </cell>
        </row>
        <row r="450">
          <cell r="A450">
            <v>450</v>
          </cell>
        </row>
        <row r="451">
          <cell r="A451">
            <v>451</v>
          </cell>
        </row>
        <row r="452">
          <cell r="A452">
            <v>452</v>
          </cell>
        </row>
        <row r="453">
          <cell r="A453">
            <v>453</v>
          </cell>
        </row>
        <row r="454">
          <cell r="A454">
            <v>454</v>
          </cell>
        </row>
        <row r="455">
          <cell r="A455">
            <v>455</v>
          </cell>
        </row>
        <row r="456">
          <cell r="A456">
            <v>456</v>
          </cell>
        </row>
        <row r="457">
          <cell r="A457">
            <v>457</v>
          </cell>
        </row>
        <row r="458">
          <cell r="A458">
            <v>458</v>
          </cell>
        </row>
        <row r="459">
          <cell r="A459">
            <v>459</v>
          </cell>
        </row>
        <row r="460">
          <cell r="A460">
            <v>460</v>
          </cell>
        </row>
        <row r="461">
          <cell r="A461">
            <v>461</v>
          </cell>
        </row>
        <row r="462">
          <cell r="A462">
            <v>462</v>
          </cell>
        </row>
        <row r="463">
          <cell r="A463">
            <v>463</v>
          </cell>
        </row>
        <row r="464">
          <cell r="A464">
            <v>464</v>
          </cell>
        </row>
        <row r="465">
          <cell r="A465">
            <v>465</v>
          </cell>
        </row>
        <row r="466">
          <cell r="A466">
            <v>466</v>
          </cell>
        </row>
        <row r="467">
          <cell r="A467">
            <v>467</v>
          </cell>
        </row>
        <row r="468">
          <cell r="A468">
            <v>468</v>
          </cell>
        </row>
        <row r="469">
          <cell r="A469">
            <v>469</v>
          </cell>
        </row>
        <row r="470">
          <cell r="A470">
            <v>470</v>
          </cell>
        </row>
        <row r="471">
          <cell r="A471">
            <v>471</v>
          </cell>
        </row>
        <row r="472">
          <cell r="A472">
            <v>472</v>
          </cell>
        </row>
        <row r="473">
          <cell r="A473">
            <v>473</v>
          </cell>
        </row>
        <row r="474">
          <cell r="A474">
            <v>474</v>
          </cell>
        </row>
        <row r="475">
          <cell r="A475">
            <v>475</v>
          </cell>
        </row>
        <row r="476">
          <cell r="A476">
            <v>476</v>
          </cell>
        </row>
        <row r="477">
          <cell r="A477">
            <v>477</v>
          </cell>
        </row>
        <row r="478">
          <cell r="A478">
            <v>478</v>
          </cell>
        </row>
        <row r="479">
          <cell r="A479">
            <v>479</v>
          </cell>
        </row>
        <row r="480">
          <cell r="A480">
            <v>480</v>
          </cell>
        </row>
        <row r="481">
          <cell r="A481">
            <v>481</v>
          </cell>
        </row>
        <row r="482">
          <cell r="A482">
            <v>482</v>
          </cell>
        </row>
        <row r="483">
          <cell r="A483">
            <v>483</v>
          </cell>
        </row>
        <row r="484">
          <cell r="A484">
            <v>484</v>
          </cell>
        </row>
        <row r="485">
          <cell r="A485">
            <v>485</v>
          </cell>
        </row>
        <row r="486">
          <cell r="A486">
            <v>486</v>
          </cell>
        </row>
        <row r="487">
          <cell r="A487">
            <v>487</v>
          </cell>
        </row>
        <row r="488">
          <cell r="A488">
            <v>488</v>
          </cell>
        </row>
        <row r="489">
          <cell r="A489">
            <v>489</v>
          </cell>
        </row>
        <row r="490">
          <cell r="A490">
            <v>490</v>
          </cell>
        </row>
        <row r="491">
          <cell r="A491">
            <v>491</v>
          </cell>
        </row>
        <row r="492">
          <cell r="A492">
            <v>492</v>
          </cell>
        </row>
        <row r="493">
          <cell r="A493">
            <v>493</v>
          </cell>
        </row>
        <row r="494">
          <cell r="A494">
            <v>494</v>
          </cell>
        </row>
        <row r="495">
          <cell r="A495">
            <v>495</v>
          </cell>
        </row>
        <row r="496">
          <cell r="A496">
            <v>496</v>
          </cell>
        </row>
        <row r="497">
          <cell r="A497">
            <v>497</v>
          </cell>
        </row>
        <row r="498">
          <cell r="A498">
            <v>498</v>
          </cell>
        </row>
        <row r="499">
          <cell r="A499">
            <v>499</v>
          </cell>
        </row>
        <row r="500">
          <cell r="A500">
            <v>500</v>
          </cell>
        </row>
        <row r="501">
          <cell r="A501">
            <v>501</v>
          </cell>
        </row>
        <row r="502">
          <cell r="A502">
            <v>502</v>
          </cell>
        </row>
        <row r="503">
          <cell r="A503">
            <v>503</v>
          </cell>
        </row>
        <row r="504">
          <cell r="A504">
            <v>504</v>
          </cell>
        </row>
        <row r="505">
          <cell r="A505">
            <v>505</v>
          </cell>
        </row>
        <row r="506">
          <cell r="A506">
            <v>506</v>
          </cell>
        </row>
        <row r="507">
          <cell r="A507">
            <v>507</v>
          </cell>
        </row>
        <row r="508">
          <cell r="A508">
            <v>508</v>
          </cell>
        </row>
        <row r="509">
          <cell r="A509">
            <v>509</v>
          </cell>
        </row>
        <row r="510">
          <cell r="A510">
            <v>510</v>
          </cell>
        </row>
        <row r="511">
          <cell r="A511">
            <v>511</v>
          </cell>
        </row>
        <row r="512">
          <cell r="A512">
            <v>512</v>
          </cell>
        </row>
        <row r="513">
          <cell r="A513">
            <v>513</v>
          </cell>
        </row>
        <row r="514">
          <cell r="A514">
            <v>514</v>
          </cell>
        </row>
        <row r="515">
          <cell r="A515">
            <v>515</v>
          </cell>
        </row>
        <row r="516">
          <cell r="A516">
            <v>516</v>
          </cell>
        </row>
        <row r="517">
          <cell r="A517">
            <v>517</v>
          </cell>
        </row>
        <row r="518">
          <cell r="A518">
            <v>518</v>
          </cell>
        </row>
        <row r="519">
          <cell r="A519">
            <v>519</v>
          </cell>
        </row>
        <row r="520">
          <cell r="A520">
            <v>520</v>
          </cell>
        </row>
        <row r="521">
          <cell r="A521">
            <v>521</v>
          </cell>
        </row>
        <row r="522">
          <cell r="A522">
            <v>522</v>
          </cell>
        </row>
        <row r="523">
          <cell r="A523">
            <v>523</v>
          </cell>
        </row>
        <row r="524">
          <cell r="A524">
            <v>524</v>
          </cell>
        </row>
        <row r="525">
          <cell r="A525">
            <v>525</v>
          </cell>
        </row>
        <row r="526">
          <cell r="A526">
            <v>526</v>
          </cell>
        </row>
        <row r="527">
          <cell r="A527">
            <v>527</v>
          </cell>
        </row>
        <row r="528">
          <cell r="A528">
            <v>528</v>
          </cell>
        </row>
        <row r="529">
          <cell r="A529">
            <v>529</v>
          </cell>
        </row>
        <row r="530">
          <cell r="A530">
            <v>530</v>
          </cell>
        </row>
        <row r="531">
          <cell r="A531">
            <v>531</v>
          </cell>
        </row>
        <row r="532">
          <cell r="A532">
            <v>532</v>
          </cell>
        </row>
        <row r="533">
          <cell r="A533">
            <v>533</v>
          </cell>
        </row>
        <row r="534">
          <cell r="A534">
            <v>534</v>
          </cell>
        </row>
        <row r="535">
          <cell r="A535">
            <v>535</v>
          </cell>
        </row>
        <row r="536">
          <cell r="A536">
            <v>536</v>
          </cell>
        </row>
        <row r="537">
          <cell r="A537">
            <v>537</v>
          </cell>
        </row>
        <row r="538">
          <cell r="A538">
            <v>538</v>
          </cell>
        </row>
        <row r="539">
          <cell r="A539">
            <v>539</v>
          </cell>
        </row>
        <row r="540">
          <cell r="A540">
            <v>540</v>
          </cell>
        </row>
        <row r="541">
          <cell r="A541">
            <v>541</v>
          </cell>
        </row>
        <row r="542">
          <cell r="A542">
            <v>542</v>
          </cell>
        </row>
        <row r="543">
          <cell r="A543">
            <v>543</v>
          </cell>
        </row>
        <row r="544">
          <cell r="A544">
            <v>544</v>
          </cell>
        </row>
        <row r="545">
          <cell r="A545">
            <v>545</v>
          </cell>
        </row>
        <row r="546">
          <cell r="A546">
            <v>546</v>
          </cell>
        </row>
        <row r="547">
          <cell r="A547">
            <v>547</v>
          </cell>
        </row>
        <row r="548">
          <cell r="A548">
            <v>548</v>
          </cell>
        </row>
        <row r="549">
          <cell r="A549">
            <v>549</v>
          </cell>
        </row>
        <row r="550">
          <cell r="A550">
            <v>550</v>
          </cell>
        </row>
        <row r="551">
          <cell r="A551">
            <v>551</v>
          </cell>
        </row>
        <row r="552">
          <cell r="A552">
            <v>552</v>
          </cell>
        </row>
        <row r="553">
          <cell r="A553">
            <v>553</v>
          </cell>
        </row>
        <row r="554">
          <cell r="A554">
            <v>554</v>
          </cell>
        </row>
        <row r="555">
          <cell r="A555">
            <v>555</v>
          </cell>
        </row>
        <row r="556">
          <cell r="A556">
            <v>556</v>
          </cell>
        </row>
        <row r="557">
          <cell r="A557">
            <v>557</v>
          </cell>
        </row>
        <row r="558">
          <cell r="A558">
            <v>558</v>
          </cell>
        </row>
        <row r="559">
          <cell r="A559">
            <v>559</v>
          </cell>
        </row>
        <row r="560">
          <cell r="A560">
            <v>560</v>
          </cell>
        </row>
        <row r="561">
          <cell r="A561">
            <v>561</v>
          </cell>
        </row>
        <row r="562">
          <cell r="A562">
            <v>562</v>
          </cell>
        </row>
        <row r="563">
          <cell r="A563">
            <v>563</v>
          </cell>
        </row>
        <row r="564">
          <cell r="A564">
            <v>564</v>
          </cell>
        </row>
        <row r="565">
          <cell r="A565">
            <v>565</v>
          </cell>
        </row>
        <row r="566">
          <cell r="A566">
            <v>566</v>
          </cell>
        </row>
        <row r="567">
          <cell r="A567">
            <v>567</v>
          </cell>
        </row>
        <row r="568">
          <cell r="A568">
            <v>568</v>
          </cell>
        </row>
        <row r="569">
          <cell r="A569">
            <v>569</v>
          </cell>
        </row>
        <row r="570">
          <cell r="A570">
            <v>570</v>
          </cell>
        </row>
        <row r="571">
          <cell r="A571">
            <v>571</v>
          </cell>
        </row>
        <row r="572">
          <cell r="A572">
            <v>572</v>
          </cell>
        </row>
        <row r="573">
          <cell r="A573">
            <v>573</v>
          </cell>
        </row>
        <row r="574">
          <cell r="A574">
            <v>574</v>
          </cell>
        </row>
        <row r="575">
          <cell r="A575">
            <v>575</v>
          </cell>
        </row>
        <row r="576">
          <cell r="A576">
            <v>576</v>
          </cell>
        </row>
        <row r="577">
          <cell r="A577">
            <v>577</v>
          </cell>
        </row>
        <row r="578">
          <cell r="A578">
            <v>578</v>
          </cell>
        </row>
        <row r="579">
          <cell r="A579">
            <v>579</v>
          </cell>
        </row>
        <row r="580">
          <cell r="A580">
            <v>580</v>
          </cell>
        </row>
        <row r="581">
          <cell r="A581">
            <v>581</v>
          </cell>
        </row>
        <row r="582">
          <cell r="A582">
            <v>582</v>
          </cell>
        </row>
        <row r="583">
          <cell r="A583">
            <v>583</v>
          </cell>
        </row>
        <row r="584">
          <cell r="A584">
            <v>584</v>
          </cell>
        </row>
        <row r="585">
          <cell r="A585">
            <v>585</v>
          </cell>
        </row>
        <row r="586">
          <cell r="A586">
            <v>586</v>
          </cell>
        </row>
        <row r="587">
          <cell r="A587">
            <v>587</v>
          </cell>
        </row>
        <row r="588">
          <cell r="A588">
            <v>588</v>
          </cell>
        </row>
        <row r="589">
          <cell r="A589">
            <v>589</v>
          </cell>
        </row>
        <row r="590">
          <cell r="A590">
            <v>590</v>
          </cell>
        </row>
        <row r="591">
          <cell r="A591">
            <v>591</v>
          </cell>
        </row>
        <row r="592">
          <cell r="A592">
            <v>592</v>
          </cell>
        </row>
        <row r="593">
          <cell r="A593">
            <v>593</v>
          </cell>
        </row>
        <row r="594">
          <cell r="A594">
            <v>594</v>
          </cell>
        </row>
        <row r="595">
          <cell r="A595">
            <v>595</v>
          </cell>
        </row>
        <row r="596">
          <cell r="A596">
            <v>596</v>
          </cell>
        </row>
        <row r="597">
          <cell r="A597">
            <v>597</v>
          </cell>
        </row>
        <row r="598">
          <cell r="A598">
            <v>598</v>
          </cell>
        </row>
        <row r="599">
          <cell r="A599">
            <v>599</v>
          </cell>
        </row>
        <row r="600">
          <cell r="A600">
            <v>600</v>
          </cell>
        </row>
        <row r="601">
          <cell r="A601">
            <v>601</v>
          </cell>
        </row>
        <row r="602">
          <cell r="A602">
            <v>602</v>
          </cell>
        </row>
        <row r="603">
          <cell r="A603">
            <v>603</v>
          </cell>
        </row>
        <row r="604">
          <cell r="A604">
            <v>604</v>
          </cell>
        </row>
        <row r="605">
          <cell r="A605">
            <v>605</v>
          </cell>
        </row>
        <row r="606">
          <cell r="A606">
            <v>606</v>
          </cell>
        </row>
        <row r="607">
          <cell r="A607">
            <v>607</v>
          </cell>
        </row>
        <row r="608">
          <cell r="A608">
            <v>608</v>
          </cell>
        </row>
        <row r="609">
          <cell r="A609">
            <v>609</v>
          </cell>
        </row>
        <row r="610">
          <cell r="A610">
            <v>610</v>
          </cell>
        </row>
        <row r="611">
          <cell r="A611">
            <v>611</v>
          </cell>
        </row>
        <row r="612">
          <cell r="A612">
            <v>612</v>
          </cell>
        </row>
        <row r="613">
          <cell r="A613">
            <v>613</v>
          </cell>
        </row>
        <row r="614">
          <cell r="A614">
            <v>614</v>
          </cell>
        </row>
        <row r="615">
          <cell r="A615">
            <v>615</v>
          </cell>
        </row>
        <row r="616">
          <cell r="A616">
            <v>616</v>
          </cell>
        </row>
        <row r="617">
          <cell r="A617">
            <v>617</v>
          </cell>
        </row>
        <row r="618">
          <cell r="A618">
            <v>618</v>
          </cell>
        </row>
        <row r="619">
          <cell r="A619">
            <v>619</v>
          </cell>
        </row>
        <row r="620">
          <cell r="A620">
            <v>620</v>
          </cell>
        </row>
        <row r="621">
          <cell r="A621">
            <v>621</v>
          </cell>
        </row>
        <row r="622">
          <cell r="A622">
            <v>622</v>
          </cell>
        </row>
        <row r="623">
          <cell r="A623">
            <v>623</v>
          </cell>
        </row>
        <row r="624">
          <cell r="A624">
            <v>624</v>
          </cell>
        </row>
        <row r="625">
          <cell r="A625">
            <v>625</v>
          </cell>
        </row>
        <row r="626">
          <cell r="A626">
            <v>626</v>
          </cell>
        </row>
        <row r="627">
          <cell r="A627">
            <v>627</v>
          </cell>
        </row>
        <row r="628">
          <cell r="A628">
            <v>628</v>
          </cell>
        </row>
        <row r="629">
          <cell r="A629">
            <v>629</v>
          </cell>
        </row>
        <row r="630">
          <cell r="A630">
            <v>630</v>
          </cell>
        </row>
        <row r="631">
          <cell r="A631">
            <v>631</v>
          </cell>
        </row>
        <row r="632">
          <cell r="A632">
            <v>632</v>
          </cell>
        </row>
        <row r="633">
          <cell r="A633">
            <v>633</v>
          </cell>
        </row>
        <row r="634">
          <cell r="A634">
            <v>634</v>
          </cell>
        </row>
        <row r="635">
          <cell r="A635">
            <v>635</v>
          </cell>
        </row>
        <row r="636">
          <cell r="A636">
            <v>636</v>
          </cell>
        </row>
        <row r="637">
          <cell r="A637">
            <v>637</v>
          </cell>
        </row>
        <row r="638">
          <cell r="A638">
            <v>638</v>
          </cell>
        </row>
        <row r="639">
          <cell r="A639">
            <v>639</v>
          </cell>
        </row>
        <row r="640">
          <cell r="A640">
            <v>640</v>
          </cell>
        </row>
        <row r="641">
          <cell r="A641">
            <v>641</v>
          </cell>
        </row>
        <row r="642">
          <cell r="A642">
            <v>642</v>
          </cell>
        </row>
        <row r="643">
          <cell r="A643">
            <v>643</v>
          </cell>
        </row>
        <row r="644">
          <cell r="A644">
            <v>644</v>
          </cell>
        </row>
        <row r="645">
          <cell r="A645">
            <v>645</v>
          </cell>
        </row>
        <row r="646">
          <cell r="A646">
            <v>646</v>
          </cell>
        </row>
        <row r="647">
          <cell r="A647">
            <v>647</v>
          </cell>
        </row>
        <row r="648">
          <cell r="A648">
            <v>648</v>
          </cell>
        </row>
        <row r="649">
          <cell r="A649">
            <v>649</v>
          </cell>
        </row>
        <row r="650">
          <cell r="A650">
            <v>650</v>
          </cell>
        </row>
        <row r="651">
          <cell r="A651">
            <v>651</v>
          </cell>
        </row>
        <row r="652">
          <cell r="A652">
            <v>652</v>
          </cell>
        </row>
        <row r="653">
          <cell r="A653">
            <v>653</v>
          </cell>
        </row>
        <row r="654">
          <cell r="A654">
            <v>654</v>
          </cell>
        </row>
        <row r="655">
          <cell r="A655">
            <v>655</v>
          </cell>
        </row>
        <row r="656">
          <cell r="A656">
            <v>656</v>
          </cell>
        </row>
        <row r="657">
          <cell r="A657">
            <v>657</v>
          </cell>
        </row>
        <row r="658">
          <cell r="A658">
            <v>658</v>
          </cell>
        </row>
        <row r="659">
          <cell r="A659">
            <v>659</v>
          </cell>
        </row>
        <row r="660">
          <cell r="A660">
            <v>660</v>
          </cell>
        </row>
        <row r="661">
          <cell r="A661">
            <v>661</v>
          </cell>
        </row>
        <row r="662">
          <cell r="A662">
            <v>662</v>
          </cell>
        </row>
        <row r="663">
          <cell r="A663">
            <v>663</v>
          </cell>
        </row>
        <row r="664">
          <cell r="A664">
            <v>664</v>
          </cell>
        </row>
        <row r="665">
          <cell r="A665">
            <v>665</v>
          </cell>
        </row>
        <row r="666">
          <cell r="A666">
            <v>666</v>
          </cell>
        </row>
        <row r="667">
          <cell r="A667">
            <v>667</v>
          </cell>
        </row>
        <row r="668">
          <cell r="A668">
            <v>668</v>
          </cell>
        </row>
        <row r="669">
          <cell r="A669">
            <v>669</v>
          </cell>
        </row>
        <row r="670">
          <cell r="A670">
            <v>670</v>
          </cell>
        </row>
        <row r="671">
          <cell r="A671">
            <v>671</v>
          </cell>
        </row>
        <row r="672">
          <cell r="A672">
            <v>672</v>
          </cell>
        </row>
        <row r="673">
          <cell r="A673">
            <v>673</v>
          </cell>
        </row>
        <row r="674">
          <cell r="A674">
            <v>674</v>
          </cell>
        </row>
        <row r="675">
          <cell r="A675">
            <v>675</v>
          </cell>
        </row>
        <row r="676">
          <cell r="A676">
            <v>676</v>
          </cell>
        </row>
        <row r="677">
          <cell r="A677">
            <v>677</v>
          </cell>
        </row>
        <row r="678">
          <cell r="A678">
            <v>678</v>
          </cell>
        </row>
        <row r="679">
          <cell r="A679">
            <v>679</v>
          </cell>
        </row>
        <row r="680">
          <cell r="A680">
            <v>680</v>
          </cell>
        </row>
        <row r="681">
          <cell r="A681">
            <v>681</v>
          </cell>
        </row>
        <row r="682">
          <cell r="A682">
            <v>682</v>
          </cell>
        </row>
        <row r="683">
          <cell r="A683">
            <v>683</v>
          </cell>
        </row>
        <row r="684">
          <cell r="A684">
            <v>684</v>
          </cell>
        </row>
        <row r="685">
          <cell r="A685">
            <v>685</v>
          </cell>
        </row>
        <row r="686">
          <cell r="A686">
            <v>686</v>
          </cell>
        </row>
        <row r="687">
          <cell r="A687">
            <v>687</v>
          </cell>
        </row>
        <row r="688">
          <cell r="A688">
            <v>688</v>
          </cell>
        </row>
        <row r="689">
          <cell r="A689">
            <v>689</v>
          </cell>
        </row>
        <row r="690">
          <cell r="A690">
            <v>690</v>
          </cell>
        </row>
        <row r="691">
          <cell r="A691">
            <v>691</v>
          </cell>
        </row>
        <row r="692">
          <cell r="A692">
            <v>692</v>
          </cell>
        </row>
        <row r="693">
          <cell r="A693">
            <v>693</v>
          </cell>
        </row>
        <row r="694">
          <cell r="A694">
            <v>694</v>
          </cell>
        </row>
        <row r="695">
          <cell r="A695">
            <v>695</v>
          </cell>
        </row>
        <row r="696">
          <cell r="A696">
            <v>696</v>
          </cell>
        </row>
        <row r="697">
          <cell r="A697">
            <v>697</v>
          </cell>
        </row>
        <row r="698">
          <cell r="A698">
            <v>698</v>
          </cell>
        </row>
        <row r="699">
          <cell r="A699">
            <v>699</v>
          </cell>
        </row>
        <row r="700">
          <cell r="A700">
            <v>700</v>
          </cell>
        </row>
        <row r="701">
          <cell r="A701">
            <v>701</v>
          </cell>
        </row>
        <row r="702">
          <cell r="A702">
            <v>702</v>
          </cell>
        </row>
        <row r="703">
          <cell r="A703">
            <v>703</v>
          </cell>
        </row>
        <row r="704">
          <cell r="A704">
            <v>704</v>
          </cell>
        </row>
        <row r="705">
          <cell r="A705">
            <v>705</v>
          </cell>
        </row>
        <row r="706">
          <cell r="A706">
            <v>706</v>
          </cell>
        </row>
        <row r="707">
          <cell r="A707">
            <v>707</v>
          </cell>
        </row>
        <row r="708">
          <cell r="A708">
            <v>708</v>
          </cell>
        </row>
        <row r="709">
          <cell r="A709">
            <v>709</v>
          </cell>
        </row>
        <row r="710">
          <cell r="A710">
            <v>710</v>
          </cell>
        </row>
        <row r="711">
          <cell r="A711">
            <v>711</v>
          </cell>
        </row>
        <row r="712">
          <cell r="A712">
            <v>712</v>
          </cell>
        </row>
        <row r="713">
          <cell r="A713">
            <v>713</v>
          </cell>
        </row>
        <row r="714">
          <cell r="A714">
            <v>714</v>
          </cell>
        </row>
        <row r="715">
          <cell r="A715">
            <v>715</v>
          </cell>
        </row>
        <row r="716">
          <cell r="A716">
            <v>716</v>
          </cell>
        </row>
        <row r="717">
          <cell r="A717">
            <v>717</v>
          </cell>
        </row>
        <row r="718">
          <cell r="A718">
            <v>718</v>
          </cell>
        </row>
        <row r="719">
          <cell r="A719">
            <v>719</v>
          </cell>
        </row>
        <row r="720">
          <cell r="A720">
            <v>720</v>
          </cell>
        </row>
        <row r="721">
          <cell r="A721">
            <v>721</v>
          </cell>
        </row>
        <row r="722">
          <cell r="A722">
            <v>722</v>
          </cell>
        </row>
        <row r="723">
          <cell r="A723">
            <v>723</v>
          </cell>
        </row>
        <row r="724">
          <cell r="A724">
            <v>724</v>
          </cell>
        </row>
        <row r="725">
          <cell r="A725">
            <v>725</v>
          </cell>
        </row>
        <row r="726">
          <cell r="A726">
            <v>726</v>
          </cell>
        </row>
        <row r="727">
          <cell r="A727">
            <v>727</v>
          </cell>
        </row>
        <row r="728">
          <cell r="A728">
            <v>728</v>
          </cell>
        </row>
        <row r="729">
          <cell r="A729">
            <v>729</v>
          </cell>
        </row>
        <row r="730">
          <cell r="A730">
            <v>730</v>
          </cell>
        </row>
        <row r="731">
          <cell r="A731">
            <v>731</v>
          </cell>
        </row>
        <row r="732">
          <cell r="A732">
            <v>732</v>
          </cell>
        </row>
        <row r="733">
          <cell r="A733">
            <v>733</v>
          </cell>
        </row>
        <row r="734">
          <cell r="A734">
            <v>734</v>
          </cell>
        </row>
        <row r="735">
          <cell r="A735">
            <v>735</v>
          </cell>
        </row>
        <row r="736">
          <cell r="A736">
            <v>736</v>
          </cell>
        </row>
        <row r="737">
          <cell r="A737">
            <v>737</v>
          </cell>
        </row>
        <row r="738">
          <cell r="A738">
            <v>738</v>
          </cell>
        </row>
        <row r="739">
          <cell r="A739">
            <v>739</v>
          </cell>
        </row>
        <row r="740">
          <cell r="A740">
            <v>740</v>
          </cell>
        </row>
        <row r="741">
          <cell r="A741">
            <v>741</v>
          </cell>
        </row>
        <row r="742">
          <cell r="A742">
            <v>742</v>
          </cell>
        </row>
        <row r="743">
          <cell r="A743">
            <v>743</v>
          </cell>
        </row>
        <row r="744">
          <cell r="A744">
            <v>744</v>
          </cell>
        </row>
        <row r="745">
          <cell r="A745">
            <v>745</v>
          </cell>
        </row>
        <row r="746">
          <cell r="A746">
            <v>746</v>
          </cell>
        </row>
        <row r="747">
          <cell r="A747">
            <v>747</v>
          </cell>
        </row>
        <row r="748">
          <cell r="A748">
            <v>748</v>
          </cell>
        </row>
        <row r="749">
          <cell r="A749">
            <v>749</v>
          </cell>
        </row>
        <row r="750">
          <cell r="A750">
            <v>750</v>
          </cell>
        </row>
        <row r="751">
          <cell r="A751">
            <v>751</v>
          </cell>
        </row>
        <row r="752">
          <cell r="A752">
            <v>752</v>
          </cell>
        </row>
        <row r="753">
          <cell r="A753">
            <v>753</v>
          </cell>
        </row>
        <row r="754">
          <cell r="A754">
            <v>754</v>
          </cell>
        </row>
        <row r="755">
          <cell r="A755">
            <v>755</v>
          </cell>
        </row>
        <row r="756">
          <cell r="A756">
            <v>756</v>
          </cell>
        </row>
        <row r="757">
          <cell r="A757">
            <v>757</v>
          </cell>
        </row>
        <row r="758">
          <cell r="A758">
            <v>758</v>
          </cell>
        </row>
        <row r="759">
          <cell r="A759">
            <v>759</v>
          </cell>
        </row>
        <row r="760">
          <cell r="A760">
            <v>760</v>
          </cell>
        </row>
        <row r="761">
          <cell r="A761">
            <v>761</v>
          </cell>
        </row>
        <row r="762">
          <cell r="A762">
            <v>762</v>
          </cell>
        </row>
        <row r="763">
          <cell r="A763">
            <v>763</v>
          </cell>
        </row>
        <row r="764">
          <cell r="A764">
            <v>764</v>
          </cell>
        </row>
        <row r="765">
          <cell r="A765">
            <v>765</v>
          </cell>
        </row>
        <row r="766">
          <cell r="A766">
            <v>766</v>
          </cell>
        </row>
        <row r="767">
          <cell r="A767">
            <v>767</v>
          </cell>
        </row>
        <row r="768">
          <cell r="A768">
            <v>768</v>
          </cell>
        </row>
        <row r="769">
          <cell r="A769">
            <v>769</v>
          </cell>
        </row>
        <row r="770">
          <cell r="A770">
            <v>770</v>
          </cell>
        </row>
        <row r="771">
          <cell r="A771">
            <v>771</v>
          </cell>
        </row>
        <row r="772">
          <cell r="A772">
            <v>772</v>
          </cell>
        </row>
        <row r="773">
          <cell r="A773">
            <v>773</v>
          </cell>
        </row>
        <row r="774">
          <cell r="A774">
            <v>774</v>
          </cell>
        </row>
        <row r="775">
          <cell r="A775">
            <v>775</v>
          </cell>
        </row>
        <row r="776">
          <cell r="A776">
            <v>776</v>
          </cell>
        </row>
        <row r="777">
          <cell r="A777">
            <v>777</v>
          </cell>
        </row>
        <row r="778">
          <cell r="A778">
            <v>778</v>
          </cell>
        </row>
        <row r="779">
          <cell r="A779">
            <v>779</v>
          </cell>
        </row>
        <row r="780">
          <cell r="A780">
            <v>780</v>
          </cell>
        </row>
        <row r="781">
          <cell r="A781">
            <v>781</v>
          </cell>
        </row>
        <row r="782">
          <cell r="A782">
            <v>782</v>
          </cell>
        </row>
        <row r="783">
          <cell r="A783">
            <v>783</v>
          </cell>
        </row>
        <row r="784">
          <cell r="A784">
            <v>784</v>
          </cell>
        </row>
        <row r="785">
          <cell r="A785">
            <v>785</v>
          </cell>
        </row>
        <row r="786">
          <cell r="A786">
            <v>786</v>
          </cell>
        </row>
        <row r="787">
          <cell r="A787">
            <v>787</v>
          </cell>
        </row>
        <row r="788">
          <cell r="A788">
            <v>788</v>
          </cell>
        </row>
        <row r="789">
          <cell r="A789">
            <v>789</v>
          </cell>
        </row>
        <row r="790">
          <cell r="A790">
            <v>790</v>
          </cell>
        </row>
        <row r="791">
          <cell r="A791">
            <v>791</v>
          </cell>
        </row>
        <row r="792">
          <cell r="A792">
            <v>792</v>
          </cell>
        </row>
        <row r="793">
          <cell r="A793">
            <v>793</v>
          </cell>
        </row>
        <row r="794">
          <cell r="A794">
            <v>794</v>
          </cell>
        </row>
        <row r="795">
          <cell r="A795">
            <v>795</v>
          </cell>
        </row>
        <row r="796">
          <cell r="A796">
            <v>796</v>
          </cell>
        </row>
        <row r="797">
          <cell r="A797">
            <v>797</v>
          </cell>
        </row>
        <row r="798">
          <cell r="A798">
            <v>798</v>
          </cell>
        </row>
        <row r="799">
          <cell r="A799">
            <v>799</v>
          </cell>
        </row>
        <row r="800">
          <cell r="A800">
            <v>800</v>
          </cell>
        </row>
        <row r="801">
          <cell r="A801">
            <v>801</v>
          </cell>
        </row>
        <row r="802">
          <cell r="A802">
            <v>802</v>
          </cell>
        </row>
        <row r="803">
          <cell r="A803">
            <v>803</v>
          </cell>
        </row>
        <row r="804">
          <cell r="A804">
            <v>804</v>
          </cell>
        </row>
        <row r="805">
          <cell r="A805">
            <v>805</v>
          </cell>
        </row>
        <row r="806">
          <cell r="A806">
            <v>806</v>
          </cell>
        </row>
        <row r="807">
          <cell r="A807">
            <v>807</v>
          </cell>
        </row>
        <row r="808">
          <cell r="A808">
            <v>808</v>
          </cell>
        </row>
        <row r="809">
          <cell r="A809">
            <v>809</v>
          </cell>
        </row>
        <row r="810">
          <cell r="A810">
            <v>810</v>
          </cell>
        </row>
        <row r="811">
          <cell r="A811">
            <v>811</v>
          </cell>
        </row>
        <row r="812">
          <cell r="A812">
            <v>812</v>
          </cell>
        </row>
        <row r="813">
          <cell r="A813">
            <v>813</v>
          </cell>
        </row>
        <row r="814">
          <cell r="A814">
            <v>814</v>
          </cell>
        </row>
        <row r="815">
          <cell r="A815">
            <v>815</v>
          </cell>
        </row>
        <row r="816">
          <cell r="A816">
            <v>816</v>
          </cell>
        </row>
        <row r="817">
          <cell r="A817">
            <v>817</v>
          </cell>
        </row>
        <row r="818">
          <cell r="A818">
            <v>818</v>
          </cell>
        </row>
        <row r="819">
          <cell r="A819">
            <v>819</v>
          </cell>
        </row>
        <row r="820">
          <cell r="A820">
            <v>820</v>
          </cell>
        </row>
        <row r="821">
          <cell r="A821">
            <v>821</v>
          </cell>
        </row>
        <row r="822">
          <cell r="A822">
            <v>822</v>
          </cell>
        </row>
        <row r="823">
          <cell r="A823">
            <v>823</v>
          </cell>
        </row>
        <row r="824">
          <cell r="A824">
            <v>824</v>
          </cell>
        </row>
        <row r="825">
          <cell r="A825">
            <v>825</v>
          </cell>
        </row>
        <row r="826">
          <cell r="A826">
            <v>826</v>
          </cell>
        </row>
        <row r="827">
          <cell r="A827">
            <v>827</v>
          </cell>
        </row>
        <row r="828">
          <cell r="A828">
            <v>828</v>
          </cell>
        </row>
        <row r="829">
          <cell r="A829">
            <v>829</v>
          </cell>
        </row>
        <row r="830">
          <cell r="A830">
            <v>830</v>
          </cell>
        </row>
        <row r="831">
          <cell r="A831">
            <v>831</v>
          </cell>
        </row>
        <row r="832">
          <cell r="A832">
            <v>832</v>
          </cell>
        </row>
        <row r="833">
          <cell r="A833">
            <v>833</v>
          </cell>
        </row>
        <row r="834">
          <cell r="A834">
            <v>834</v>
          </cell>
        </row>
        <row r="835">
          <cell r="A835">
            <v>835</v>
          </cell>
        </row>
        <row r="836">
          <cell r="A836">
            <v>836</v>
          </cell>
        </row>
        <row r="837">
          <cell r="A837">
            <v>837</v>
          </cell>
        </row>
        <row r="838">
          <cell r="A838">
            <v>838</v>
          </cell>
        </row>
        <row r="839">
          <cell r="A839">
            <v>839</v>
          </cell>
        </row>
        <row r="840">
          <cell r="A840">
            <v>840</v>
          </cell>
        </row>
        <row r="841">
          <cell r="A841">
            <v>841</v>
          </cell>
        </row>
        <row r="842">
          <cell r="A842">
            <v>842</v>
          </cell>
        </row>
        <row r="843">
          <cell r="A843">
            <v>843</v>
          </cell>
        </row>
        <row r="844">
          <cell r="A844">
            <v>844</v>
          </cell>
        </row>
        <row r="845">
          <cell r="A845">
            <v>845</v>
          </cell>
        </row>
        <row r="846">
          <cell r="A846">
            <v>846</v>
          </cell>
        </row>
        <row r="847">
          <cell r="A847">
            <v>847</v>
          </cell>
        </row>
        <row r="848">
          <cell r="A848">
            <v>848</v>
          </cell>
        </row>
        <row r="849">
          <cell r="A849">
            <v>849</v>
          </cell>
        </row>
        <row r="850">
          <cell r="A850">
            <v>850</v>
          </cell>
        </row>
        <row r="851">
          <cell r="A851">
            <v>851</v>
          </cell>
        </row>
        <row r="852">
          <cell r="A852">
            <v>852</v>
          </cell>
        </row>
        <row r="853">
          <cell r="A853">
            <v>853</v>
          </cell>
        </row>
        <row r="854">
          <cell r="A854">
            <v>854</v>
          </cell>
        </row>
        <row r="855">
          <cell r="A855">
            <v>855</v>
          </cell>
        </row>
        <row r="856">
          <cell r="A856">
            <v>856</v>
          </cell>
        </row>
        <row r="857">
          <cell r="A857">
            <v>857</v>
          </cell>
        </row>
        <row r="858">
          <cell r="A858">
            <v>858</v>
          </cell>
        </row>
        <row r="859">
          <cell r="A859">
            <v>859</v>
          </cell>
        </row>
        <row r="860">
          <cell r="A860">
            <v>860</v>
          </cell>
        </row>
        <row r="861">
          <cell r="A861">
            <v>861</v>
          </cell>
        </row>
        <row r="862">
          <cell r="A862">
            <v>862</v>
          </cell>
        </row>
        <row r="863">
          <cell r="A863">
            <v>863</v>
          </cell>
        </row>
        <row r="864">
          <cell r="A864">
            <v>864</v>
          </cell>
        </row>
        <row r="865">
          <cell r="A865">
            <v>865</v>
          </cell>
        </row>
        <row r="866">
          <cell r="A866">
            <v>866</v>
          </cell>
        </row>
        <row r="867">
          <cell r="A867">
            <v>867</v>
          </cell>
        </row>
        <row r="868">
          <cell r="A868">
            <v>868</v>
          </cell>
        </row>
        <row r="869">
          <cell r="A869">
            <v>869</v>
          </cell>
        </row>
        <row r="870">
          <cell r="A870">
            <v>870</v>
          </cell>
        </row>
        <row r="871">
          <cell r="A871">
            <v>871</v>
          </cell>
        </row>
        <row r="872">
          <cell r="A872">
            <v>872</v>
          </cell>
        </row>
        <row r="873">
          <cell r="A873">
            <v>873</v>
          </cell>
        </row>
        <row r="874">
          <cell r="A874">
            <v>874</v>
          </cell>
        </row>
        <row r="875">
          <cell r="A875">
            <v>875</v>
          </cell>
        </row>
        <row r="876">
          <cell r="A876">
            <v>876</v>
          </cell>
        </row>
        <row r="877">
          <cell r="A877">
            <v>877</v>
          </cell>
        </row>
        <row r="878">
          <cell r="A878">
            <v>878</v>
          </cell>
        </row>
        <row r="879">
          <cell r="A879">
            <v>879</v>
          </cell>
        </row>
        <row r="880">
          <cell r="A880">
            <v>880</v>
          </cell>
        </row>
        <row r="881">
          <cell r="A881">
            <v>881</v>
          </cell>
        </row>
        <row r="882">
          <cell r="A882">
            <v>882</v>
          </cell>
        </row>
        <row r="883">
          <cell r="A883">
            <v>883</v>
          </cell>
        </row>
        <row r="884">
          <cell r="A884">
            <v>884</v>
          </cell>
        </row>
        <row r="885">
          <cell r="A885">
            <v>885</v>
          </cell>
        </row>
        <row r="886">
          <cell r="A886">
            <v>886</v>
          </cell>
        </row>
        <row r="887">
          <cell r="A887">
            <v>887</v>
          </cell>
        </row>
        <row r="888">
          <cell r="A888">
            <v>888</v>
          </cell>
        </row>
        <row r="889">
          <cell r="A889">
            <v>889</v>
          </cell>
        </row>
        <row r="890">
          <cell r="A890">
            <v>890</v>
          </cell>
        </row>
        <row r="891">
          <cell r="A891">
            <v>891</v>
          </cell>
        </row>
        <row r="892">
          <cell r="A892">
            <v>892</v>
          </cell>
        </row>
        <row r="893">
          <cell r="A893">
            <v>893</v>
          </cell>
        </row>
        <row r="894">
          <cell r="A894">
            <v>894</v>
          </cell>
        </row>
        <row r="895">
          <cell r="A895">
            <v>895</v>
          </cell>
        </row>
        <row r="896">
          <cell r="A896">
            <v>896</v>
          </cell>
        </row>
        <row r="897">
          <cell r="A897">
            <v>897</v>
          </cell>
        </row>
        <row r="898">
          <cell r="A898">
            <v>898</v>
          </cell>
        </row>
        <row r="899">
          <cell r="A899">
            <v>899</v>
          </cell>
        </row>
        <row r="900">
          <cell r="A900">
            <v>900</v>
          </cell>
        </row>
        <row r="901">
          <cell r="A901">
            <v>901</v>
          </cell>
        </row>
        <row r="902">
          <cell r="A902">
            <v>902</v>
          </cell>
        </row>
        <row r="903">
          <cell r="A903">
            <v>903</v>
          </cell>
        </row>
        <row r="904">
          <cell r="A904">
            <v>904</v>
          </cell>
        </row>
        <row r="905">
          <cell r="A905">
            <v>905</v>
          </cell>
        </row>
        <row r="906">
          <cell r="A906">
            <v>906</v>
          </cell>
        </row>
        <row r="907">
          <cell r="A907">
            <v>907</v>
          </cell>
        </row>
        <row r="908">
          <cell r="A908">
            <v>908</v>
          </cell>
        </row>
        <row r="909">
          <cell r="A909">
            <v>909</v>
          </cell>
        </row>
        <row r="910">
          <cell r="A910">
            <v>910</v>
          </cell>
        </row>
        <row r="911">
          <cell r="A911">
            <v>911</v>
          </cell>
        </row>
        <row r="912">
          <cell r="A912">
            <v>912</v>
          </cell>
        </row>
        <row r="913">
          <cell r="A913">
            <v>913</v>
          </cell>
        </row>
        <row r="914">
          <cell r="A914">
            <v>914</v>
          </cell>
        </row>
        <row r="915">
          <cell r="A915">
            <v>915</v>
          </cell>
        </row>
        <row r="916">
          <cell r="A916">
            <v>916</v>
          </cell>
        </row>
        <row r="917">
          <cell r="A917">
            <v>917</v>
          </cell>
        </row>
        <row r="918">
          <cell r="A918">
            <v>918</v>
          </cell>
        </row>
        <row r="919">
          <cell r="A919">
            <v>919</v>
          </cell>
        </row>
        <row r="920">
          <cell r="A920">
            <v>920</v>
          </cell>
        </row>
        <row r="921">
          <cell r="A921">
            <v>921</v>
          </cell>
        </row>
        <row r="922">
          <cell r="A922">
            <v>922</v>
          </cell>
        </row>
        <row r="923">
          <cell r="A923">
            <v>923</v>
          </cell>
        </row>
        <row r="924">
          <cell r="A924">
            <v>924</v>
          </cell>
        </row>
        <row r="925">
          <cell r="A925">
            <v>925</v>
          </cell>
        </row>
        <row r="926">
          <cell r="A926">
            <v>926</v>
          </cell>
        </row>
        <row r="927">
          <cell r="A927">
            <v>927</v>
          </cell>
        </row>
        <row r="928">
          <cell r="A928">
            <v>928</v>
          </cell>
        </row>
        <row r="929">
          <cell r="A929">
            <v>929</v>
          </cell>
        </row>
        <row r="930">
          <cell r="A930">
            <v>930</v>
          </cell>
        </row>
        <row r="931">
          <cell r="A931">
            <v>931</v>
          </cell>
        </row>
        <row r="932">
          <cell r="A932">
            <v>932</v>
          </cell>
        </row>
        <row r="933">
          <cell r="A933">
            <v>933</v>
          </cell>
        </row>
        <row r="934">
          <cell r="A934">
            <v>934</v>
          </cell>
        </row>
        <row r="935">
          <cell r="A935">
            <v>935</v>
          </cell>
        </row>
        <row r="936">
          <cell r="A936">
            <v>936</v>
          </cell>
        </row>
        <row r="937">
          <cell r="A937">
            <v>937</v>
          </cell>
        </row>
        <row r="938">
          <cell r="A938">
            <v>938</v>
          </cell>
        </row>
        <row r="939">
          <cell r="A939">
            <v>939</v>
          </cell>
        </row>
        <row r="940">
          <cell r="A940">
            <v>940</v>
          </cell>
        </row>
        <row r="941">
          <cell r="A941">
            <v>941</v>
          </cell>
        </row>
        <row r="942">
          <cell r="A942">
            <v>942</v>
          </cell>
        </row>
        <row r="943">
          <cell r="A943">
            <v>943</v>
          </cell>
        </row>
        <row r="944">
          <cell r="A944">
            <v>944</v>
          </cell>
        </row>
        <row r="945">
          <cell r="A945">
            <v>945</v>
          </cell>
        </row>
        <row r="946">
          <cell r="A946">
            <v>946</v>
          </cell>
        </row>
        <row r="947">
          <cell r="A947">
            <v>947</v>
          </cell>
        </row>
        <row r="948">
          <cell r="A948">
            <v>948</v>
          </cell>
        </row>
        <row r="949">
          <cell r="A949">
            <v>949</v>
          </cell>
        </row>
        <row r="950">
          <cell r="A950">
            <v>950</v>
          </cell>
        </row>
        <row r="951">
          <cell r="A951">
            <v>951</v>
          </cell>
        </row>
        <row r="952">
          <cell r="A952">
            <v>952</v>
          </cell>
        </row>
        <row r="953">
          <cell r="A953">
            <v>953</v>
          </cell>
        </row>
        <row r="954">
          <cell r="A954">
            <v>954</v>
          </cell>
        </row>
        <row r="955">
          <cell r="A955">
            <v>955</v>
          </cell>
        </row>
        <row r="956">
          <cell r="A956">
            <v>956</v>
          </cell>
        </row>
        <row r="957">
          <cell r="A957">
            <v>957</v>
          </cell>
        </row>
        <row r="958">
          <cell r="A958">
            <v>958</v>
          </cell>
        </row>
        <row r="959">
          <cell r="A959">
            <v>959</v>
          </cell>
        </row>
        <row r="960">
          <cell r="A960">
            <v>960</v>
          </cell>
        </row>
        <row r="961">
          <cell r="A961">
            <v>961</v>
          </cell>
        </row>
        <row r="962">
          <cell r="A962">
            <v>962</v>
          </cell>
        </row>
        <row r="963">
          <cell r="A963">
            <v>963</v>
          </cell>
        </row>
        <row r="964">
          <cell r="A964">
            <v>964</v>
          </cell>
        </row>
        <row r="965">
          <cell r="A965">
            <v>965</v>
          </cell>
        </row>
        <row r="966">
          <cell r="A966">
            <v>966</v>
          </cell>
        </row>
        <row r="967">
          <cell r="A967">
            <v>967</v>
          </cell>
        </row>
        <row r="968">
          <cell r="A968">
            <v>968</v>
          </cell>
        </row>
        <row r="969">
          <cell r="A969">
            <v>969</v>
          </cell>
        </row>
        <row r="970">
          <cell r="A970">
            <v>970</v>
          </cell>
        </row>
        <row r="971">
          <cell r="A971">
            <v>971</v>
          </cell>
        </row>
        <row r="972">
          <cell r="A972">
            <v>972</v>
          </cell>
        </row>
        <row r="973">
          <cell r="A973">
            <v>973</v>
          </cell>
        </row>
        <row r="974">
          <cell r="A974">
            <v>974</v>
          </cell>
        </row>
        <row r="975">
          <cell r="A975">
            <v>975</v>
          </cell>
        </row>
        <row r="976">
          <cell r="A976">
            <v>976</v>
          </cell>
        </row>
        <row r="977">
          <cell r="A977">
            <v>977</v>
          </cell>
        </row>
        <row r="978">
          <cell r="A978">
            <v>978</v>
          </cell>
        </row>
        <row r="979">
          <cell r="A979">
            <v>979</v>
          </cell>
        </row>
        <row r="980">
          <cell r="A980">
            <v>980</v>
          </cell>
        </row>
        <row r="981">
          <cell r="A981">
            <v>981</v>
          </cell>
        </row>
        <row r="982">
          <cell r="A982">
            <v>982</v>
          </cell>
        </row>
        <row r="983">
          <cell r="A983">
            <v>983</v>
          </cell>
        </row>
        <row r="984">
          <cell r="A984">
            <v>984</v>
          </cell>
        </row>
        <row r="985">
          <cell r="A985">
            <v>985</v>
          </cell>
        </row>
        <row r="986">
          <cell r="A986">
            <v>986</v>
          </cell>
        </row>
        <row r="987">
          <cell r="A987">
            <v>987</v>
          </cell>
        </row>
        <row r="988">
          <cell r="A988">
            <v>988</v>
          </cell>
        </row>
        <row r="989">
          <cell r="A989">
            <v>989</v>
          </cell>
        </row>
        <row r="990">
          <cell r="A990">
            <v>990</v>
          </cell>
        </row>
        <row r="991">
          <cell r="A991">
            <v>991</v>
          </cell>
        </row>
        <row r="992">
          <cell r="A992">
            <v>992</v>
          </cell>
        </row>
        <row r="993">
          <cell r="A993">
            <v>993</v>
          </cell>
        </row>
        <row r="994">
          <cell r="A994">
            <v>994</v>
          </cell>
        </row>
        <row r="995">
          <cell r="A995">
            <v>995</v>
          </cell>
        </row>
        <row r="996">
          <cell r="A996">
            <v>996</v>
          </cell>
        </row>
        <row r="997">
          <cell r="A997">
            <v>997</v>
          </cell>
        </row>
        <row r="998">
          <cell r="A998">
            <v>998</v>
          </cell>
        </row>
        <row r="999">
          <cell r="A999">
            <v>999</v>
          </cell>
        </row>
        <row r="1000">
          <cell r="A1000">
            <v>1000</v>
          </cell>
        </row>
        <row r="1001">
          <cell r="A1001">
            <v>1001</v>
          </cell>
        </row>
        <row r="1002">
          <cell r="A1002">
            <v>1002</v>
          </cell>
        </row>
        <row r="1003">
          <cell r="A1003">
            <v>1003</v>
          </cell>
        </row>
        <row r="1004">
          <cell r="A1004">
            <v>1004</v>
          </cell>
        </row>
        <row r="1005">
          <cell r="A1005">
            <v>1005</v>
          </cell>
        </row>
        <row r="1006">
          <cell r="A1006">
            <v>1006</v>
          </cell>
        </row>
        <row r="1007">
          <cell r="A1007">
            <v>1007</v>
          </cell>
        </row>
        <row r="1008">
          <cell r="A1008">
            <v>1008</v>
          </cell>
        </row>
        <row r="1009">
          <cell r="A1009">
            <v>1009</v>
          </cell>
        </row>
        <row r="1010">
          <cell r="A1010">
            <v>1010</v>
          </cell>
        </row>
        <row r="1011">
          <cell r="A1011">
            <v>1011</v>
          </cell>
        </row>
        <row r="1012">
          <cell r="A1012">
            <v>1012</v>
          </cell>
        </row>
        <row r="1013">
          <cell r="A1013">
            <v>1013</v>
          </cell>
        </row>
        <row r="1014">
          <cell r="A1014">
            <v>1014</v>
          </cell>
        </row>
        <row r="1015">
          <cell r="A1015">
            <v>1015</v>
          </cell>
        </row>
        <row r="1016">
          <cell r="A1016">
            <v>1016</v>
          </cell>
        </row>
        <row r="1017">
          <cell r="A1017">
            <v>1017</v>
          </cell>
        </row>
        <row r="1018">
          <cell r="A1018">
            <v>1018</v>
          </cell>
        </row>
        <row r="1019">
          <cell r="A1019">
            <v>1019</v>
          </cell>
        </row>
        <row r="1020">
          <cell r="A1020">
            <v>1020</v>
          </cell>
        </row>
        <row r="1021">
          <cell r="A1021">
            <v>1021</v>
          </cell>
        </row>
        <row r="1022">
          <cell r="A1022">
            <v>1022</v>
          </cell>
        </row>
        <row r="1023">
          <cell r="A1023">
            <v>1023</v>
          </cell>
        </row>
        <row r="1024">
          <cell r="A1024">
            <v>1024</v>
          </cell>
        </row>
        <row r="1025">
          <cell r="A1025">
            <v>1025</v>
          </cell>
        </row>
        <row r="1026">
          <cell r="A1026">
            <v>1026</v>
          </cell>
        </row>
        <row r="1027">
          <cell r="A1027">
            <v>1027</v>
          </cell>
        </row>
        <row r="1028">
          <cell r="A1028">
            <v>1028</v>
          </cell>
        </row>
        <row r="1029">
          <cell r="A1029">
            <v>1029</v>
          </cell>
        </row>
        <row r="1030">
          <cell r="A1030">
            <v>1030</v>
          </cell>
        </row>
        <row r="1031">
          <cell r="A1031">
            <v>1031</v>
          </cell>
        </row>
        <row r="1032">
          <cell r="A1032">
            <v>1032</v>
          </cell>
        </row>
        <row r="1033">
          <cell r="A1033">
            <v>1033</v>
          </cell>
        </row>
        <row r="1034">
          <cell r="A1034">
            <v>1034</v>
          </cell>
        </row>
        <row r="1035">
          <cell r="A1035">
            <v>1035</v>
          </cell>
        </row>
        <row r="1036">
          <cell r="A1036">
            <v>1036</v>
          </cell>
        </row>
        <row r="1037">
          <cell r="A1037">
            <v>1037</v>
          </cell>
        </row>
        <row r="1038">
          <cell r="A1038">
            <v>1038</v>
          </cell>
        </row>
        <row r="1039">
          <cell r="A1039">
            <v>1039</v>
          </cell>
        </row>
        <row r="1040">
          <cell r="A1040">
            <v>1040</v>
          </cell>
        </row>
        <row r="1041">
          <cell r="A1041">
            <v>1041</v>
          </cell>
        </row>
        <row r="1042">
          <cell r="A1042">
            <v>1042</v>
          </cell>
        </row>
        <row r="1043">
          <cell r="A1043">
            <v>1043</v>
          </cell>
        </row>
        <row r="1044">
          <cell r="A1044">
            <v>1044</v>
          </cell>
        </row>
        <row r="1045">
          <cell r="A1045">
            <v>1045</v>
          </cell>
        </row>
        <row r="1046">
          <cell r="A1046">
            <v>1046</v>
          </cell>
        </row>
        <row r="1047">
          <cell r="A1047">
            <v>1047</v>
          </cell>
        </row>
        <row r="1048">
          <cell r="A1048">
            <v>1048</v>
          </cell>
        </row>
        <row r="1049">
          <cell r="A1049">
            <v>1049</v>
          </cell>
        </row>
        <row r="1050">
          <cell r="A1050">
            <v>1050</v>
          </cell>
        </row>
        <row r="1051">
          <cell r="A1051">
            <v>1051</v>
          </cell>
        </row>
        <row r="1052">
          <cell r="A1052">
            <v>1052</v>
          </cell>
        </row>
        <row r="1053">
          <cell r="A1053">
            <v>1053</v>
          </cell>
        </row>
        <row r="1054">
          <cell r="A1054">
            <v>1054</v>
          </cell>
        </row>
        <row r="1055">
          <cell r="A1055">
            <v>1055</v>
          </cell>
        </row>
        <row r="1056">
          <cell r="A1056">
            <v>1056</v>
          </cell>
        </row>
        <row r="1057">
          <cell r="A1057">
            <v>1057</v>
          </cell>
        </row>
        <row r="1058">
          <cell r="A1058">
            <v>1058</v>
          </cell>
        </row>
        <row r="1059">
          <cell r="A1059">
            <v>1059</v>
          </cell>
        </row>
        <row r="1060">
          <cell r="A1060">
            <v>1060</v>
          </cell>
        </row>
        <row r="1061">
          <cell r="A1061">
            <v>1061</v>
          </cell>
        </row>
        <row r="1062">
          <cell r="A1062">
            <v>1062</v>
          </cell>
        </row>
        <row r="1063">
          <cell r="A1063">
            <v>1063</v>
          </cell>
        </row>
        <row r="1064">
          <cell r="A1064">
            <v>1064</v>
          </cell>
        </row>
        <row r="1065">
          <cell r="A1065">
            <v>1065</v>
          </cell>
        </row>
        <row r="1066">
          <cell r="A1066">
            <v>1066</v>
          </cell>
        </row>
        <row r="1067">
          <cell r="A1067">
            <v>1067</v>
          </cell>
        </row>
        <row r="1068">
          <cell r="A1068">
            <v>1068</v>
          </cell>
        </row>
        <row r="1069">
          <cell r="A1069">
            <v>1069</v>
          </cell>
        </row>
        <row r="1070">
          <cell r="A1070">
            <v>1070</v>
          </cell>
        </row>
        <row r="1071">
          <cell r="A1071">
            <v>1071</v>
          </cell>
        </row>
        <row r="1072">
          <cell r="A1072">
            <v>1072</v>
          </cell>
        </row>
        <row r="1073">
          <cell r="A1073">
            <v>1073</v>
          </cell>
        </row>
        <row r="1074">
          <cell r="A1074">
            <v>1074</v>
          </cell>
        </row>
        <row r="1075">
          <cell r="A1075">
            <v>1075</v>
          </cell>
        </row>
        <row r="1076">
          <cell r="A1076">
            <v>1076</v>
          </cell>
        </row>
        <row r="1077">
          <cell r="A1077">
            <v>1077</v>
          </cell>
        </row>
        <row r="1078">
          <cell r="A1078">
            <v>1078</v>
          </cell>
        </row>
        <row r="1079">
          <cell r="A1079">
            <v>1079</v>
          </cell>
        </row>
        <row r="1080">
          <cell r="A1080">
            <v>1080</v>
          </cell>
        </row>
        <row r="1081">
          <cell r="A1081">
            <v>1081</v>
          </cell>
        </row>
        <row r="1082">
          <cell r="A1082">
            <v>1082</v>
          </cell>
        </row>
        <row r="1083">
          <cell r="A1083">
            <v>1083</v>
          </cell>
        </row>
        <row r="1084">
          <cell r="A1084">
            <v>1084</v>
          </cell>
        </row>
        <row r="1085">
          <cell r="A1085">
            <v>1085</v>
          </cell>
        </row>
        <row r="1086">
          <cell r="A1086">
            <v>1086</v>
          </cell>
        </row>
        <row r="1087">
          <cell r="A1087">
            <v>1087</v>
          </cell>
        </row>
        <row r="1088">
          <cell r="A1088">
            <v>1088</v>
          </cell>
        </row>
        <row r="1089">
          <cell r="A1089">
            <v>1089</v>
          </cell>
        </row>
        <row r="1090">
          <cell r="A1090">
            <v>1090</v>
          </cell>
        </row>
        <row r="1091">
          <cell r="A1091">
            <v>1091</v>
          </cell>
        </row>
        <row r="1092">
          <cell r="A1092">
            <v>1092</v>
          </cell>
        </row>
        <row r="1093">
          <cell r="A1093">
            <v>1093</v>
          </cell>
        </row>
        <row r="1094">
          <cell r="A1094">
            <v>1094</v>
          </cell>
        </row>
        <row r="1095">
          <cell r="A1095">
            <v>1095</v>
          </cell>
        </row>
        <row r="1096">
          <cell r="A1096">
            <v>1096</v>
          </cell>
        </row>
        <row r="1097">
          <cell r="A1097">
            <v>1097</v>
          </cell>
        </row>
        <row r="1098">
          <cell r="A1098">
            <v>1098</v>
          </cell>
        </row>
        <row r="1099">
          <cell r="A1099">
            <v>1099</v>
          </cell>
        </row>
        <row r="1100">
          <cell r="A1100">
            <v>1100</v>
          </cell>
        </row>
        <row r="1101">
          <cell r="A1101">
            <v>1101</v>
          </cell>
        </row>
        <row r="1102">
          <cell r="A1102">
            <v>1102</v>
          </cell>
        </row>
        <row r="1103">
          <cell r="A1103">
            <v>1103</v>
          </cell>
        </row>
        <row r="1104">
          <cell r="A1104">
            <v>1104</v>
          </cell>
        </row>
        <row r="1105">
          <cell r="A1105">
            <v>1105</v>
          </cell>
        </row>
        <row r="1106">
          <cell r="A1106">
            <v>1106</v>
          </cell>
        </row>
        <row r="1107">
          <cell r="A1107">
            <v>1107</v>
          </cell>
        </row>
        <row r="1108">
          <cell r="A1108">
            <v>1108</v>
          </cell>
        </row>
        <row r="1109">
          <cell r="A1109">
            <v>1109</v>
          </cell>
        </row>
        <row r="1110">
          <cell r="A1110">
            <v>1110</v>
          </cell>
        </row>
        <row r="1111">
          <cell r="A1111">
            <v>1111</v>
          </cell>
        </row>
        <row r="1112">
          <cell r="A1112">
            <v>1112</v>
          </cell>
        </row>
        <row r="1113">
          <cell r="A1113">
            <v>1113</v>
          </cell>
        </row>
        <row r="1114">
          <cell r="A1114">
            <v>1114</v>
          </cell>
        </row>
        <row r="1115">
          <cell r="A1115">
            <v>1115</v>
          </cell>
        </row>
        <row r="1116">
          <cell r="A1116">
            <v>1116</v>
          </cell>
        </row>
        <row r="1117">
          <cell r="A1117">
            <v>1117</v>
          </cell>
        </row>
        <row r="1118">
          <cell r="A1118">
            <v>1118</v>
          </cell>
        </row>
        <row r="1119">
          <cell r="A1119">
            <v>1119</v>
          </cell>
        </row>
        <row r="1120">
          <cell r="A1120">
            <v>1120</v>
          </cell>
        </row>
        <row r="1121">
          <cell r="A1121">
            <v>1121</v>
          </cell>
        </row>
        <row r="1122">
          <cell r="A1122">
            <v>1122</v>
          </cell>
        </row>
        <row r="1123">
          <cell r="A1123">
            <v>1123</v>
          </cell>
        </row>
        <row r="1124">
          <cell r="A1124">
            <v>1124</v>
          </cell>
        </row>
        <row r="1125">
          <cell r="A1125">
            <v>1125</v>
          </cell>
        </row>
        <row r="1126">
          <cell r="A1126">
            <v>1126</v>
          </cell>
        </row>
        <row r="1127">
          <cell r="A1127">
            <v>1127</v>
          </cell>
        </row>
        <row r="1128">
          <cell r="A1128">
            <v>1128</v>
          </cell>
        </row>
        <row r="1129">
          <cell r="A1129">
            <v>1129</v>
          </cell>
        </row>
        <row r="1130">
          <cell r="A1130">
            <v>1130</v>
          </cell>
        </row>
        <row r="1131">
          <cell r="A1131">
            <v>1131</v>
          </cell>
        </row>
        <row r="1132">
          <cell r="A1132">
            <v>1132</v>
          </cell>
        </row>
        <row r="1133">
          <cell r="A1133">
            <v>1133</v>
          </cell>
        </row>
        <row r="1134">
          <cell r="A1134">
            <v>1134</v>
          </cell>
        </row>
        <row r="1135">
          <cell r="A1135">
            <v>1135</v>
          </cell>
        </row>
        <row r="1136">
          <cell r="A1136">
            <v>1136</v>
          </cell>
        </row>
        <row r="1137">
          <cell r="A1137">
            <v>1137</v>
          </cell>
        </row>
        <row r="1138">
          <cell r="A1138">
            <v>1138</v>
          </cell>
        </row>
        <row r="1139">
          <cell r="A1139">
            <v>1139</v>
          </cell>
        </row>
        <row r="1140">
          <cell r="A1140">
            <v>1140</v>
          </cell>
        </row>
        <row r="1141">
          <cell r="A1141">
            <v>1141</v>
          </cell>
        </row>
        <row r="1142">
          <cell r="A1142">
            <v>1142</v>
          </cell>
        </row>
        <row r="1143">
          <cell r="A1143">
            <v>1143</v>
          </cell>
        </row>
        <row r="1144">
          <cell r="A1144">
            <v>1144</v>
          </cell>
        </row>
        <row r="1145">
          <cell r="A1145">
            <v>1145</v>
          </cell>
        </row>
        <row r="1146">
          <cell r="A1146">
            <v>1146</v>
          </cell>
        </row>
        <row r="1147">
          <cell r="A1147">
            <v>1147</v>
          </cell>
        </row>
        <row r="1148">
          <cell r="A1148">
            <v>1148</v>
          </cell>
        </row>
        <row r="1149">
          <cell r="A1149">
            <v>1149</v>
          </cell>
        </row>
        <row r="1150">
          <cell r="A1150">
            <v>1150</v>
          </cell>
        </row>
        <row r="1151">
          <cell r="A1151">
            <v>1151</v>
          </cell>
        </row>
        <row r="1152">
          <cell r="A1152">
            <v>1152</v>
          </cell>
        </row>
        <row r="1153">
          <cell r="A1153">
            <v>1153</v>
          </cell>
        </row>
        <row r="1154">
          <cell r="A1154">
            <v>1154</v>
          </cell>
        </row>
        <row r="1155">
          <cell r="A1155">
            <v>1155</v>
          </cell>
        </row>
        <row r="1156">
          <cell r="A1156">
            <v>1156</v>
          </cell>
        </row>
        <row r="1157">
          <cell r="A1157">
            <v>1157</v>
          </cell>
        </row>
        <row r="1158">
          <cell r="A1158">
            <v>1158</v>
          </cell>
        </row>
        <row r="1159">
          <cell r="A1159">
            <v>1159</v>
          </cell>
        </row>
        <row r="1160">
          <cell r="A1160">
            <v>1160</v>
          </cell>
        </row>
        <row r="1161">
          <cell r="A1161">
            <v>1161</v>
          </cell>
        </row>
        <row r="1162">
          <cell r="A1162">
            <v>1162</v>
          </cell>
        </row>
        <row r="1163">
          <cell r="A1163">
            <v>1163</v>
          </cell>
        </row>
        <row r="1164">
          <cell r="A1164">
            <v>1164</v>
          </cell>
        </row>
        <row r="1165">
          <cell r="A1165">
            <v>1165</v>
          </cell>
        </row>
        <row r="1166">
          <cell r="A1166">
            <v>1166</v>
          </cell>
        </row>
        <row r="1167">
          <cell r="A1167">
            <v>1167</v>
          </cell>
        </row>
        <row r="1168">
          <cell r="A1168">
            <v>1168</v>
          </cell>
        </row>
        <row r="1169">
          <cell r="A1169">
            <v>1169</v>
          </cell>
        </row>
        <row r="1170">
          <cell r="A1170">
            <v>1170</v>
          </cell>
        </row>
        <row r="1171">
          <cell r="A1171">
            <v>1171</v>
          </cell>
        </row>
        <row r="1172">
          <cell r="A1172">
            <v>1172</v>
          </cell>
        </row>
        <row r="1173">
          <cell r="A1173">
            <v>1173</v>
          </cell>
        </row>
        <row r="1174">
          <cell r="A1174">
            <v>1174</v>
          </cell>
        </row>
        <row r="1175">
          <cell r="A1175">
            <v>1175</v>
          </cell>
        </row>
        <row r="1176">
          <cell r="A1176">
            <v>1176</v>
          </cell>
        </row>
        <row r="1177">
          <cell r="A1177">
            <v>1177</v>
          </cell>
        </row>
        <row r="1178">
          <cell r="A1178">
            <v>1178</v>
          </cell>
        </row>
        <row r="1179">
          <cell r="A1179">
            <v>1179</v>
          </cell>
        </row>
        <row r="1180">
          <cell r="A1180">
            <v>1180</v>
          </cell>
        </row>
        <row r="1181">
          <cell r="A1181">
            <v>1181</v>
          </cell>
        </row>
        <row r="1182">
          <cell r="A1182">
            <v>1182</v>
          </cell>
        </row>
        <row r="1183">
          <cell r="A1183">
            <v>1183</v>
          </cell>
        </row>
        <row r="1184">
          <cell r="A1184">
            <v>1184</v>
          </cell>
        </row>
        <row r="1185">
          <cell r="A1185">
            <v>1185</v>
          </cell>
        </row>
        <row r="1186">
          <cell r="A1186">
            <v>1186</v>
          </cell>
        </row>
        <row r="1187">
          <cell r="A1187">
            <v>1187</v>
          </cell>
        </row>
        <row r="1188">
          <cell r="A1188">
            <v>1188</v>
          </cell>
        </row>
        <row r="1189">
          <cell r="A1189">
            <v>1189</v>
          </cell>
        </row>
        <row r="1190">
          <cell r="A1190">
            <v>1190</v>
          </cell>
        </row>
        <row r="1191">
          <cell r="A1191">
            <v>1191</v>
          </cell>
        </row>
        <row r="1192">
          <cell r="A1192">
            <v>1192</v>
          </cell>
        </row>
        <row r="1193">
          <cell r="A1193">
            <v>1193</v>
          </cell>
        </row>
        <row r="1194">
          <cell r="A1194">
            <v>1194</v>
          </cell>
        </row>
        <row r="1195">
          <cell r="A1195">
            <v>1195</v>
          </cell>
        </row>
        <row r="1196">
          <cell r="A1196">
            <v>1196</v>
          </cell>
        </row>
        <row r="1197">
          <cell r="A1197">
            <v>1197</v>
          </cell>
        </row>
        <row r="1198">
          <cell r="A1198">
            <v>1198</v>
          </cell>
        </row>
        <row r="1199">
          <cell r="A1199">
            <v>1199</v>
          </cell>
        </row>
        <row r="1200">
          <cell r="A1200">
            <v>1200</v>
          </cell>
        </row>
        <row r="1201">
          <cell r="A1201">
            <v>1201</v>
          </cell>
        </row>
        <row r="1202">
          <cell r="A1202">
            <v>1202</v>
          </cell>
        </row>
        <row r="1203">
          <cell r="A1203">
            <v>1203</v>
          </cell>
        </row>
        <row r="1204">
          <cell r="A1204">
            <v>1204</v>
          </cell>
        </row>
        <row r="1205">
          <cell r="A1205">
            <v>1205</v>
          </cell>
        </row>
        <row r="1206">
          <cell r="A1206">
            <v>1206</v>
          </cell>
        </row>
        <row r="1207">
          <cell r="A1207">
            <v>1207</v>
          </cell>
        </row>
        <row r="1208">
          <cell r="A1208">
            <v>1208</v>
          </cell>
        </row>
        <row r="1209">
          <cell r="A1209">
            <v>1209</v>
          </cell>
        </row>
        <row r="1210">
          <cell r="A1210">
            <v>1210</v>
          </cell>
        </row>
        <row r="1211">
          <cell r="A1211">
            <v>1211</v>
          </cell>
        </row>
        <row r="1212">
          <cell r="A1212">
            <v>1212</v>
          </cell>
        </row>
        <row r="1213">
          <cell r="A1213">
            <v>1213</v>
          </cell>
        </row>
        <row r="1214">
          <cell r="A1214">
            <v>1214</v>
          </cell>
        </row>
        <row r="1215">
          <cell r="A1215">
            <v>1215</v>
          </cell>
        </row>
        <row r="1216">
          <cell r="A1216">
            <v>1216</v>
          </cell>
        </row>
        <row r="1217">
          <cell r="A1217">
            <v>1217</v>
          </cell>
        </row>
        <row r="1218">
          <cell r="A1218">
            <v>1218</v>
          </cell>
        </row>
        <row r="1219">
          <cell r="A1219">
            <v>1219</v>
          </cell>
        </row>
        <row r="1220">
          <cell r="A1220">
            <v>1220</v>
          </cell>
        </row>
        <row r="1221">
          <cell r="A1221">
            <v>1221</v>
          </cell>
        </row>
        <row r="1222">
          <cell r="A1222">
            <v>1222</v>
          </cell>
        </row>
        <row r="1223">
          <cell r="A1223">
            <v>1223</v>
          </cell>
        </row>
        <row r="1224">
          <cell r="A1224">
            <v>1224</v>
          </cell>
        </row>
        <row r="1225">
          <cell r="A1225">
            <v>1225</v>
          </cell>
        </row>
        <row r="1226">
          <cell r="A1226">
            <v>1226</v>
          </cell>
        </row>
        <row r="1227">
          <cell r="A1227">
            <v>1227</v>
          </cell>
        </row>
        <row r="1228">
          <cell r="A1228">
            <v>1228</v>
          </cell>
        </row>
        <row r="1229">
          <cell r="A1229">
            <v>1229</v>
          </cell>
        </row>
        <row r="1230">
          <cell r="A1230">
            <v>1230</v>
          </cell>
        </row>
        <row r="1231">
          <cell r="A1231">
            <v>1231</v>
          </cell>
        </row>
        <row r="1232">
          <cell r="A1232">
            <v>1232</v>
          </cell>
        </row>
        <row r="1233">
          <cell r="A1233">
            <v>1233</v>
          </cell>
        </row>
        <row r="1234">
          <cell r="A1234">
            <v>1234</v>
          </cell>
        </row>
        <row r="1235">
          <cell r="A1235">
            <v>1235</v>
          </cell>
        </row>
        <row r="1236">
          <cell r="A1236">
            <v>1236</v>
          </cell>
        </row>
        <row r="1237">
          <cell r="A1237">
            <v>1237</v>
          </cell>
        </row>
        <row r="1238">
          <cell r="A1238">
            <v>1238</v>
          </cell>
        </row>
        <row r="1239">
          <cell r="A1239">
            <v>1239</v>
          </cell>
        </row>
        <row r="1240">
          <cell r="A1240">
            <v>1240</v>
          </cell>
        </row>
        <row r="1241">
          <cell r="A1241">
            <v>1241</v>
          </cell>
        </row>
        <row r="1242">
          <cell r="A1242">
            <v>1242</v>
          </cell>
        </row>
        <row r="1243">
          <cell r="A1243">
            <v>1243</v>
          </cell>
        </row>
        <row r="1244">
          <cell r="A1244">
            <v>1244</v>
          </cell>
        </row>
        <row r="1245">
          <cell r="A1245">
            <v>1245</v>
          </cell>
        </row>
        <row r="1246">
          <cell r="A1246">
            <v>1246</v>
          </cell>
        </row>
        <row r="1247">
          <cell r="A1247">
            <v>1247</v>
          </cell>
        </row>
        <row r="1248">
          <cell r="A1248">
            <v>1248</v>
          </cell>
        </row>
        <row r="1249">
          <cell r="A1249">
            <v>1249</v>
          </cell>
        </row>
        <row r="1250">
          <cell r="A1250">
            <v>1250</v>
          </cell>
        </row>
        <row r="1251">
          <cell r="A1251">
            <v>1251</v>
          </cell>
        </row>
        <row r="1252">
          <cell r="A1252">
            <v>1252</v>
          </cell>
        </row>
        <row r="1253">
          <cell r="A1253">
            <v>1253</v>
          </cell>
        </row>
        <row r="1254">
          <cell r="A1254">
            <v>1254</v>
          </cell>
        </row>
        <row r="1255">
          <cell r="A1255">
            <v>1255</v>
          </cell>
        </row>
        <row r="1256">
          <cell r="A1256">
            <v>1256</v>
          </cell>
        </row>
        <row r="1257">
          <cell r="A1257">
            <v>1257</v>
          </cell>
        </row>
        <row r="1258">
          <cell r="A1258">
            <v>1258</v>
          </cell>
        </row>
        <row r="1259">
          <cell r="A1259">
            <v>1259</v>
          </cell>
        </row>
        <row r="1260">
          <cell r="A1260">
            <v>1260</v>
          </cell>
        </row>
        <row r="1261">
          <cell r="A1261">
            <v>1261</v>
          </cell>
        </row>
        <row r="1262">
          <cell r="A1262">
            <v>1262</v>
          </cell>
        </row>
        <row r="1263">
          <cell r="A1263">
            <v>1263</v>
          </cell>
        </row>
        <row r="1264">
          <cell r="A1264">
            <v>1264</v>
          </cell>
        </row>
        <row r="1265">
          <cell r="A1265">
            <v>1265</v>
          </cell>
        </row>
        <row r="1266">
          <cell r="A1266">
            <v>1266</v>
          </cell>
        </row>
        <row r="1267">
          <cell r="A1267">
            <v>1267</v>
          </cell>
        </row>
        <row r="1268">
          <cell r="A1268">
            <v>1268</v>
          </cell>
        </row>
        <row r="1269">
          <cell r="A1269">
            <v>1269</v>
          </cell>
        </row>
        <row r="1270">
          <cell r="A1270">
            <v>1270</v>
          </cell>
        </row>
        <row r="1271">
          <cell r="A1271">
            <v>1271</v>
          </cell>
        </row>
        <row r="1272">
          <cell r="A1272">
            <v>1272</v>
          </cell>
        </row>
        <row r="1273">
          <cell r="A1273">
            <v>1273</v>
          </cell>
        </row>
        <row r="1274">
          <cell r="A1274">
            <v>1274</v>
          </cell>
        </row>
        <row r="1275">
          <cell r="A1275">
            <v>1275</v>
          </cell>
        </row>
        <row r="1276">
          <cell r="A1276">
            <v>1276</v>
          </cell>
        </row>
        <row r="1277">
          <cell r="A1277">
            <v>1277</v>
          </cell>
        </row>
        <row r="1278">
          <cell r="A1278">
            <v>1278</v>
          </cell>
        </row>
        <row r="1279">
          <cell r="A1279">
            <v>1279</v>
          </cell>
        </row>
        <row r="1280">
          <cell r="A1280">
            <v>1280</v>
          </cell>
        </row>
        <row r="1281">
          <cell r="A1281">
            <v>1281</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27.xml><?xml version="1.0" encoding="utf-8"?>
<externalLink xmlns="http://schemas.openxmlformats.org/spreadsheetml/2006/main">
  <externalBook xmlns:r="http://schemas.openxmlformats.org/officeDocument/2006/relationships" r:id="rId1">
    <sheetNames>
      <sheetName val="일위대가총괄표"/>
      <sheetName val="일위대가"/>
      <sheetName val="단가산출총괄표"/>
      <sheetName val="단가산출"/>
      <sheetName val="기계경비총괄표"/>
      <sheetName val="기계경비"/>
      <sheetName val="자재단가"/>
    </sheetNames>
    <sheetDataSet>
      <sheetData sheetId="0"/>
      <sheetData sheetId="1"/>
      <sheetData sheetId="2"/>
      <sheetData sheetId="3">
        <row r="4">
          <cell r="CY4" t="str">
            <v>9,305</v>
          </cell>
        </row>
      </sheetData>
      <sheetData sheetId="4">
        <row r="5">
          <cell r="G5">
            <v>32187</v>
          </cell>
        </row>
        <row r="7">
          <cell r="I7">
            <v>72</v>
          </cell>
        </row>
      </sheetData>
      <sheetData sheetId="5"/>
      <sheetData sheetId="6">
        <row r="8">
          <cell r="R8">
            <v>3070</v>
          </cell>
        </row>
        <row r="9">
          <cell r="R9">
            <v>79.599999999999994</v>
          </cell>
        </row>
        <row r="10">
          <cell r="R10">
            <v>2.1</v>
          </cell>
        </row>
        <row r="11">
          <cell r="R11">
            <v>13000</v>
          </cell>
        </row>
        <row r="21">
          <cell r="R21">
            <v>2380</v>
          </cell>
        </row>
      </sheetData>
    </sheetDataSet>
  </externalBook>
</externalLink>
</file>

<file path=xl/externalLinks/externalLink128.xml><?xml version="1.0" encoding="utf-8"?>
<externalLink xmlns="http://schemas.openxmlformats.org/spreadsheetml/2006/main">
  <externalBook xmlns:r="http://schemas.openxmlformats.org/officeDocument/2006/relationships" r:id="rId1">
    <sheetNames>
      <sheetName val="원가계산서 (3)"/>
      <sheetName val="침선어초 설치공사 갑지 (2)"/>
      <sheetName val="Sheet4"/>
      <sheetName val="원가계산서"/>
      <sheetName val="내역서 (2)"/>
      <sheetName val="원가계산서 (2)"/>
      <sheetName val="내역서"/>
      <sheetName val="일위대가목록"/>
      <sheetName val="일위대가_호표"/>
      <sheetName val="일위대가_산근"/>
      <sheetName val="단가산출총괄표"/>
      <sheetName val="단가산출"/>
      <sheetName val="중기사용료목록"/>
      <sheetName val="중기사용료"/>
      <sheetName val="단가조사표"/>
      <sheetName val="자재단가"/>
      <sheetName val="노임단가"/>
      <sheetName val="노임"/>
      <sheetName val="간노율"/>
      <sheetName val="경비"/>
      <sheetName val="경배"/>
      <sheetName val="완성"/>
      <sheetName val="산재"/>
      <sheetName val="산재율"/>
      <sheetName val="고용"/>
      <sheetName val="건강"/>
      <sheetName val="연금"/>
      <sheetName val="노인"/>
      <sheetName val="퇴직"/>
      <sheetName val="건설기계대여대금"/>
      <sheetName val="하도급지급보증수수료"/>
      <sheetName val="안전"/>
      <sheetName val="안전비율"/>
      <sheetName val="환경"/>
      <sheetName val="일반"/>
      <sheetName val="일반율"/>
      <sheetName val="이윤"/>
      <sheetName val="이윤율"/>
      <sheetName val="                               "/>
      <sheetName val="중기기초자료"/>
      <sheetName val="노임 (2)"/>
      <sheetName val="침선어초 설치공사 갑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4">
          <cell r="L4">
            <v>163001</v>
          </cell>
        </row>
        <row r="5">
          <cell r="L5">
            <v>127391</v>
          </cell>
        </row>
        <row r="6">
          <cell r="L6">
            <v>106846</v>
          </cell>
        </row>
        <row r="13">
          <cell r="L13">
            <v>162422</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수문일위00.9 "/>
      <sheetName val="자재단가"/>
      <sheetName val="표지"/>
      <sheetName val="총괄"/>
      <sheetName val="목포세부내역(ROLLER) (2)"/>
      <sheetName val="목포중량"/>
      <sheetName val="목포세부내역 (잡철물)"/>
      <sheetName val="Sheet1"/>
      <sheetName val="I一般比"/>
      <sheetName val="내역서"/>
      <sheetName val="일위대가(계측기설치)"/>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요약"/>
      <sheetName val="개요"/>
      <sheetName val="제조원가계산서"/>
      <sheetName val="간지"/>
      <sheetName val="재료비산출표"/>
      <sheetName val="간지 (2)"/>
      <sheetName val="노무비산출표"/>
      <sheetName val="공수산출표"/>
      <sheetName val="임율"/>
      <sheetName val="간지 (3)"/>
      <sheetName val="경비산출표"/>
      <sheetName val="제조원가분석표"/>
      <sheetName val="일반관리비비율산출표"/>
      <sheetName val="참고자료(간지)"/>
      <sheetName val="#REF"/>
      <sheetName val="한국통신"/>
      <sheetName val="일위대가"/>
    </sheetNames>
    <definedNames>
      <definedName name="수식입력매크로"/>
      <definedName name="일위규격매크로"/>
      <definedName name="일위코드입력매크로"/>
      <definedName name="일위화면복귀매크로"/>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XXXXXX"/>
      <sheetName val="조도"/>
      <sheetName val="부하"/>
      <sheetName val="동력"/>
      <sheetName val="변압기"/>
      <sheetName val="발전기"/>
      <sheetName val="간선"/>
      <sheetName val="APT"/>
      <sheetName val="도체종-상수표"/>
      <sheetName val="임피던스"/>
      <sheetName val="CABLE SIZE"/>
      <sheetName val="접지"/>
      <sheetName val="Sheet10"/>
      <sheetName val="Sheet11"/>
      <sheetName val="Sheet12"/>
      <sheetName val="Sheet13"/>
      <sheetName val="Sheet14"/>
      <sheetName val="Sheet15"/>
      <sheetName val="Sheet16"/>
      <sheetName val="Sheet9"/>
      <sheetName val="GEN"/>
      <sheetName val="변압기 "/>
      <sheetName val="동지붕"/>
      <sheetName val="아파트동L-E"/>
      <sheetName val="코아별부하"/>
      <sheetName val="부속동"/>
      <sheetName val="지하주차장"/>
      <sheetName val="#REF"/>
      <sheetName val="전기자료"/>
      <sheetName val="Sheet8"/>
      <sheetName val="DUT-BAT1"/>
      <sheetName val="504전기실 동부하-L"/>
      <sheetName val="동부하-L"/>
      <sheetName val="주차장PK-B"/>
      <sheetName val="변압기  (2)"/>
      <sheetName val="기계실동력"/>
      <sheetName val="세대부하"/>
      <sheetName val="부속동부하"/>
      <sheetName val="주차장PK-A"/>
      <sheetName val="주차장동력"/>
      <sheetName val="LE-B1"/>
      <sheetName val="동-LE"/>
      <sheetName val="변압기2"/>
      <sheetName val="P-J"/>
      <sheetName val="일반전등부하 (LP-C-PNL)"/>
      <sheetName val="L-E"/>
      <sheetName val="발전기(갑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I一般比"/>
      <sheetName val="내역서"/>
    </sheetNames>
    <sheetDataSet>
      <sheetData sheetId="0" refreshError="1"/>
      <sheetData sheetId="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공사비증감(2)"/>
      <sheetName val="시행변경사유서"/>
      <sheetName val="사업개요"/>
      <sheetName val="DOJANGB (2)"/>
      <sheetName val="자재56"/>
      <sheetName val="보완순공사"/>
      <sheetName val="보완총괄"/>
      <sheetName val="토목공사 (2)"/>
      <sheetName val="토목총괄표 (2)"/>
      <sheetName val="만경강전체총괄 (2)"/>
      <sheetName val="전기총괄내뎍"/>
      <sheetName val="목 차"/>
      <sheetName val="년도별증감"/>
      <sheetName val="공사감독비"/>
      <sheetName val="수지예산서"/>
      <sheetName val="표지"/>
      <sheetName val="증감총괄"/>
      <sheetName val="토목내역서"/>
      <sheetName val="증감내역"/>
      <sheetName val="이동조서"/>
      <sheetName val="이동조서 (2)"/>
      <sheetName val="만경강전체총괄"/>
      <sheetName val="계획보완내역"/>
      <sheetName val="공사비총"/>
      <sheetName val="기계공사"/>
      <sheetName val="토목총괄표"/>
      <sheetName val="토목공사"/>
      <sheetName val="문비홈공사"/>
      <sheetName val="건축공사"/>
      <sheetName val="만경99-기계"/>
      <sheetName val="만경99-토목"/>
      <sheetName val="만경98"/>
      <sheetName val="만경97"/>
      <sheetName val="만경96"/>
      <sheetName val="만경95"/>
      <sheetName val="자재55"/>
      <sheetName val="자재단가"/>
      <sheetName val="철철"/>
      <sheetName val="토공-1"/>
      <sheetName val="DOJANGB"/>
      <sheetName val="GYUNGBI"/>
      <sheetName val="ILDEGA"/>
      <sheetName val="JAJEBI"/>
      <sheetName val="INGEONB"/>
      <sheetName val="JANGBI"/>
      <sheetName val="JANGBIC"/>
      <sheetName val="SANCHUL"/>
      <sheetName val="SOMOJAJ"/>
      <sheetName val="재료비"/>
      <sheetName val="소포내역 (2)"/>
      <sheetName val="공사비"/>
      <sheetName val="제직재"/>
      <sheetName val="설직재-1"/>
      <sheetName val="제-노임"/>
      <sheetName val="단"/>
      <sheetName val="일위대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VXXX"/>
      <sheetName val="원가계산서"/>
      <sheetName val="설계예산서"/>
      <sheetName val="일위대가표"/>
      <sheetName val="자재단가표"/>
      <sheetName val="계화배수"/>
      <sheetName val="내역서"/>
      <sheetName val="기계공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요약"/>
      <sheetName val="제조원가계산서"/>
      <sheetName val="재료비산출표"/>
      <sheetName val="노무비산출표"/>
      <sheetName val="공수산출표"/>
      <sheetName val="임율 (2)"/>
      <sheetName val="경비산출표"/>
      <sheetName val="제조원가분석표"/>
      <sheetName val="일반관리비비율산출표"/>
      <sheetName val="Sheet1"/>
      <sheetName val="Sheet2"/>
      <sheetName val="Sheet3"/>
      <sheetName val="계화배수"/>
      <sheetName val="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6PILE  (돌출)"/>
      <sheetName val="조명시설"/>
      <sheetName val="부안일위"/>
      <sheetName val="단위중량"/>
      <sheetName val="총괄내역서"/>
      <sheetName val="본선 토공 분배표"/>
      <sheetName val="DATE"/>
      <sheetName val="소업1교"/>
      <sheetName val="인사자료총집계"/>
      <sheetName val="견적서(토공)"/>
      <sheetName val="빗물받이(910-510-410)"/>
      <sheetName val="반응조"/>
      <sheetName val="갑지"/>
      <sheetName val="6PILE  _돌출_"/>
      <sheetName val="옹벽조금수정"/>
      <sheetName val="공사비증감"/>
      <sheetName val="내역서"/>
      <sheetName val="공사비집계"/>
      <sheetName val="가격조사서"/>
      <sheetName val="3BL공동구 수량"/>
      <sheetName val="노임단가"/>
      <sheetName val="Sheet1 (2)"/>
      <sheetName val="약품설비"/>
      <sheetName val="내역표지"/>
      <sheetName val="진주방향"/>
      <sheetName val="토공 갑지"/>
      <sheetName val="업무처리전"/>
      <sheetName val="가설건물"/>
      <sheetName val="원가"/>
      <sheetName val="실정보고"/>
      <sheetName val="갑지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laroux"/>
      <sheetName val="내역서"/>
      <sheetName val="수량산출"/>
      <sheetName val="중량산출"/>
      <sheetName val="PANEL 중량산출"/>
      <sheetName val="견적대비표"/>
      <sheetName val="배관배선"/>
      <sheetName val="단가대비표"/>
      <sheetName val="성스테이지"/>
      <sheetName val="타견적서 영시스템"/>
      <sheetName val="진명견적"/>
      <sheetName val="가설공사"/>
      <sheetName val="1안"/>
      <sheetName val="재료"/>
      <sheetName val="설치자재"/>
      <sheetName val="기초목록"/>
      <sheetName val="단가(자재)"/>
      <sheetName val="을지"/>
      <sheetName val="목차"/>
      <sheetName val="직노"/>
      <sheetName val="데이타"/>
      <sheetName val="식재인부"/>
      <sheetName val="신우"/>
      <sheetName val="I一般比"/>
      <sheetName val="5.모델링"/>
      <sheetName val="1.설계조건"/>
      <sheetName val="2.단면가정"/>
      <sheetName val="AS포장복구 "/>
      <sheetName val="집계표"/>
      <sheetName val="직재"/>
      <sheetName val="재집"/>
      <sheetName val="금액내역서"/>
      <sheetName val="문학간접"/>
      <sheetName val="가로등"/>
      <sheetName val="N賃率-職"/>
      <sheetName val="카렌스센터계량기설치공사"/>
      <sheetName val="내역서(토목) "/>
      <sheetName val="Sheet1"/>
      <sheetName val="Sheet2"/>
      <sheetName val="Sheet3"/>
      <sheetName val="Y-WORK"/>
      <sheetName val="예정공정"/>
      <sheetName val="원가계산"/>
      <sheetName val="토목 집계"/>
      <sheetName val="토목"/>
      <sheetName val="파일"/>
      <sheetName val="골조집계"/>
      <sheetName val="골조"/>
      <sheetName val="철골"/>
      <sheetName val="총괄내역"/>
      <sheetName val="세부내역"/>
      <sheetName val="일위집계"/>
      <sheetName val="일위대가"/>
      <sheetName val="단가산출"/>
      <sheetName val="노임단가"/>
      <sheetName val="집계표(밀)"/>
      <sheetName val="세부산출(밀)"/>
      <sheetName val=""/>
      <sheetName val="산#3-2"/>
      <sheetName val="산#3-1"/>
      <sheetName val="#REF"/>
      <sheetName val="산#3-2-2"/>
      <sheetName val="실행예산서"/>
      <sheetName val="1.3 현장계측설비"/>
      <sheetName val="한강운반비"/>
      <sheetName val="PIPING"/>
      <sheetName val="약품공급2"/>
      <sheetName val="단면가정"/>
      <sheetName val="공사원가계산서"/>
      <sheetName val="총괄표"/>
      <sheetName val="노임"/>
      <sheetName val="인공산출서"/>
      <sheetName val="산출집계"/>
      <sheetName val="산출서"/>
      <sheetName val="단가비교"/>
      <sheetName val="정부노임단가"/>
      <sheetName val="일위"/>
      <sheetName val="수량계산서 집계표(가설 신설 및 철거-을지로3가 3호선)"/>
      <sheetName val="수량계산서 집계표(신설-을지로3가 3호선)"/>
      <sheetName val="수량계산서 집계표(철거-을지로3가 3호선)"/>
      <sheetName val="단가"/>
      <sheetName val="시설물일위"/>
      <sheetName val="수목데이타"/>
      <sheetName val="총괄내역서"/>
      <sheetName val="DATE"/>
      <sheetName val="Total"/>
      <sheetName val="공문"/>
      <sheetName val="2호맨홀공제수량"/>
      <sheetName val="참조"/>
      <sheetName val="케이블류 OLD"/>
      <sheetName val="단가결정"/>
      <sheetName val="내역아"/>
      <sheetName val="울타리"/>
      <sheetName val="노무비"/>
      <sheetName val="1,2공구원가계산서"/>
      <sheetName val="2공구산출내역"/>
      <sheetName val="1공구산출내역서"/>
      <sheetName val="선급금신청서"/>
      <sheetName val="갑지"/>
      <sheetName val="입찰안"/>
      <sheetName val="내역"/>
      <sheetName val="연습"/>
      <sheetName val="실행철강하도"/>
      <sheetName val="시행후면적"/>
      <sheetName val="수지예산"/>
      <sheetName val="공사개요"/>
      <sheetName val="수량계산서 집계표(가설 신설 및 철거-을지로3가 2호선)"/>
      <sheetName val="공종"/>
      <sheetName val="수량계산서 집계표(신설-을지로3가 2호선)"/>
      <sheetName val="수량계산서 집계표(철거-을지로3가 2호선)"/>
      <sheetName val="노임이"/>
      <sheetName val="H-PILE수량집계"/>
      <sheetName val="반별DATA"/>
      <sheetName val="00천안(건.구.차)"/>
      <sheetName val="설직재-1"/>
      <sheetName val="6. 직접경비"/>
      <sheetName val="6호기"/>
      <sheetName val="코드"/>
      <sheetName val="가설개략"/>
      <sheetName val="실행내역"/>
      <sheetName val="9GNG운반"/>
      <sheetName val="소요자재"/>
      <sheetName val="정산내역서"/>
      <sheetName val="setup"/>
      <sheetName val="공정집계_국별"/>
      <sheetName val="bm(CIcable)"/>
      <sheetName val="9.설치품셈"/>
      <sheetName val="품셈총괄"/>
      <sheetName val="기본DATA Sheet"/>
      <sheetName val="수량총괄"/>
      <sheetName val="AHU집계"/>
      <sheetName val="공조기휀"/>
      <sheetName val="공조기"/>
      <sheetName val="model master"/>
      <sheetName val="날개벽"/>
      <sheetName val="암거단위"/>
      <sheetName val="횡 연장"/>
      <sheetName val="공사명"/>
      <sheetName val="자단"/>
      <sheetName val="터파기및재료"/>
      <sheetName val="실행(표지,갑,을)"/>
      <sheetName val="준공정산"/>
      <sheetName val="일(4)"/>
      <sheetName val="공량서"/>
      <sheetName val="단가 산출서(산근#1~#102)"/>
      <sheetName val="목공1"/>
      <sheetName val="미장"/>
      <sheetName val="원가계산서"/>
      <sheetName val="공종별집계표"/>
      <sheetName val="내역집계표"/>
      <sheetName val="노무비단가내역"/>
      <sheetName val="공량산출서"/>
      <sheetName val="산출집계표"/>
      <sheetName val="산출기초"/>
      <sheetName val="견적서(주차관제)"/>
      <sheetName val="견적"/>
      <sheetName val="설계서"/>
      <sheetName val="건축-물가변동"/>
      <sheetName val="빌딩 안내"/>
      <sheetName val="가감수량"/>
      <sheetName val="맨홀수량산출"/>
      <sheetName val="합천내역"/>
      <sheetName val="증감대비"/>
      <sheetName val="_x0000_k_x0000_y_x0000__x0000__x0000_£_x0000_±_x0000_¿_x0000_"/>
      <sheetName val="노무,재료"/>
      <sheetName val="자료"/>
      <sheetName val="간선"/>
      <sheetName val="전압"/>
      <sheetName val="조도"/>
      <sheetName val="동력"/>
      <sheetName val="산출근거(복구)"/>
      <sheetName val="단가표"/>
      <sheetName val="Sheet13"/>
      <sheetName val="Sheet14"/>
      <sheetName val="Sheet9"/>
      <sheetName val="입고장부 (4)"/>
      <sheetName val="01.가로등"/>
      <sheetName val="02.펌프장"/>
      <sheetName val="b_balju_cho"/>
      <sheetName val="세부내역서"/>
      <sheetName val="건축"/>
      <sheetName val="DATA"/>
      <sheetName val="Detail"/>
      <sheetName val="sw1"/>
      <sheetName val="수량산출(출력물)"/>
      <sheetName val="단가대비"/>
      <sheetName val="가스내역"/>
      <sheetName val="정공공사"/>
      <sheetName val="노임,재료비"/>
      <sheetName val="_x0000__x0006_Ā嗰"/>
      <sheetName val="내역갑지"/>
      <sheetName val="맨홀수량산출_x0000__x0000__x0000__x0000__x0010_[내역서.xls]건축-물"/>
      <sheetName val="sal"/>
      <sheetName val="환율"/>
      <sheetName val="CTEMCOST"/>
      <sheetName val="__"/>
      <sheetName val="_x0000__x0004_"/>
      <sheetName val="工완성공사율"/>
      <sheetName val="본댐설계"/>
      <sheetName val="설계명세서"/>
      <sheetName val="3.내역서"/>
      <sheetName val="실행간접비용"/>
      <sheetName val="내역서집계(도급)"/>
      <sheetName val="F-CV1.5SQ-2C"/>
      <sheetName val="준검 내역서"/>
      <sheetName val="내역서1"/>
      <sheetName val="가설공사비"/>
      <sheetName val="도로구조공사비"/>
      <sheetName val="도로토공공사비"/>
      <sheetName val="여수토공사비"/>
      <sheetName val="토목단가산출 "/>
      <sheetName val="노임(1차)"/>
      <sheetName val="수용가조서"/>
      <sheetName val="건축내역"/>
      <sheetName val="EQT-ESTN"/>
      <sheetName val="기존단가 (2)"/>
      <sheetName val="DATA_Garak"/>
      <sheetName val="DATA_Total"/>
      <sheetName val="DATA_Kwangju"/>
      <sheetName val="DATA_Daejeon"/>
      <sheetName val="DATA_Sadang"/>
      <sheetName val="DATA_Yangjae"/>
      <sheetName val="DATA_Yoido"/>
      <sheetName val="DATA_Ulsan"/>
      <sheetName val="DATA_Incheon"/>
      <sheetName val="DATA_Jeonju"/>
      <sheetName val="계약용"/>
      <sheetName val="담장산출"/>
      <sheetName val="J直材4"/>
      <sheetName val="표지"/>
      <sheetName val="을지(전광판)"/>
      <sheetName val="을지 (설치)"/>
      <sheetName val="을지 (전기)"/>
      <sheetName val="을지 (운영프로그램)"/>
      <sheetName val="표지(일위대가표)"/>
      <sheetName val="일위집계표"/>
      <sheetName val="일위대가표 (2)"/>
      <sheetName val="일위대가표"/>
      <sheetName val="danga"/>
      <sheetName val="ilch"/>
      <sheetName val="단가산출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Module1"/>
      <sheetName val="내역검토"/>
      <sheetName val="공사현황"/>
      <sheetName val="간지"/>
      <sheetName val="표지"/>
      <sheetName val="목차 "/>
      <sheetName val="산정결과"/>
      <sheetName val="워드"/>
      <sheetName val="표목차"/>
      <sheetName val="원가계산"/>
      <sheetName val="공사집계"/>
      <sheetName val="공사별내역서"/>
      <sheetName val="노무집계"/>
      <sheetName val="노무산출"/>
      <sheetName val="노무비율"/>
      <sheetName val="경비계산"/>
      <sheetName val="경율산정"/>
      <sheetName val="원가구성분석"/>
      <sheetName val="안전관리"/>
      <sheetName val="산재보험"/>
      <sheetName val="설계비"/>
      <sheetName val="건설요율"/>
      <sheetName val="일반관리비"/>
      <sheetName val="일반요율"/>
      <sheetName val="기타경비"/>
      <sheetName val="수량집계표 "/>
      <sheetName val="토적표 "/>
      <sheetName val="구조물토공량(산) "/>
      <sheetName val="구조물토적량(산)"/>
      <sheetName val="일위대가집계표"/>
      <sheetName val="일위대가"/>
      <sheetName val="기계집계표"/>
      <sheetName val="기계경비"/>
      <sheetName val="기초일위대가"/>
      <sheetName val="기.일단가입력"/>
      <sheetName val="code"/>
      <sheetName val="평가데이터"/>
      <sheetName val="단가 (2)"/>
      <sheetName val="요율"/>
      <sheetName val="직재"/>
      <sheetName val="#REF"/>
      <sheetName val="내역서"/>
      <sheetName val="Sheet1"/>
    </sheetNames>
    <sheetDataSet>
      <sheetData sheetId="0" refreshError="1"/>
      <sheetData sheetId="1" refreshError="1"/>
      <sheetData sheetId="2" refreshError="1">
        <row r="2">
          <cell r="B2" t="str">
            <v>KERI</v>
          </cell>
        </row>
        <row r="3">
          <cell r="B3">
            <v>0</v>
          </cell>
        </row>
        <row r="4">
          <cell r="B4">
            <v>0</v>
          </cell>
        </row>
        <row r="5">
          <cell r="B5">
            <v>0</v>
          </cell>
        </row>
        <row r="6">
          <cell r="B6">
            <v>1995</v>
          </cell>
        </row>
        <row r="7">
          <cell r="B7">
            <v>0</v>
          </cell>
        </row>
        <row r="8">
          <cell r="B8">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XXXXXX"/>
      <sheetName val="조도"/>
      <sheetName val="부하"/>
      <sheetName val="동력"/>
      <sheetName val="변압기"/>
      <sheetName val="발전기"/>
      <sheetName val="간선"/>
      <sheetName val="APT"/>
      <sheetName val="도체종-상수표"/>
      <sheetName val="변압기 부속계산"/>
      <sheetName val="발전기data"/>
      <sheetName val="동력(380v)"/>
      <sheetName val="동력(380v)주공"/>
      <sheetName val="변압기DATA"/>
      <sheetName val="변압기DATA(주공)"/>
      <sheetName val="FR8 허용전류표"/>
      <sheetName val="FCV 허용전류표"/>
      <sheetName val="CV 허용전류표-1"/>
      <sheetName val="HIV허용전류"/>
      <sheetName val="IV. HIV"/>
      <sheetName val="FCV CABLE"/>
      <sheetName val="FR8 CABLE"/>
      <sheetName val="UTP"/>
      <sheetName val="TEL,TV,GV"/>
      <sheetName val="FR - 3"/>
      <sheetName val="CVV"/>
      <sheetName val="CVV -S"/>
      <sheetName val="CVV -SB"/>
      <sheetName val="CV-6.6KV"/>
      <sheetName val="Sheet9"/>
      <sheetName val="Sheet14"/>
      <sheetName val="Sheet13"/>
      <sheetName val="#REF"/>
      <sheetName val="DUT-BAT1"/>
      <sheetName val="GEN"/>
      <sheetName val="청송자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L형옹벽(key)"/>
      <sheetName val="교각1"/>
    </sheetNames>
    <sheetDataSet>
      <sheetData sheetId="0">
        <row r="3">
          <cell r="AW3">
            <v>0.3</v>
          </cell>
        </row>
      </sheetData>
      <sheetData sheetId="1"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설명서"/>
      <sheetName val="설계조건"/>
      <sheetName val="안정계산"/>
      <sheetName val="말뚝설계"/>
      <sheetName val="단면검토"/>
      <sheetName val="교좌받침부"/>
      <sheetName val="날개벽(TYPE1)"/>
      <sheetName val="날개벽(TYPE2)"/>
      <sheetName val="날개벽(TYPE3)"/>
      <sheetName val="접속슬래브"/>
      <sheetName val="소업1교"/>
      <sheetName val="input"/>
    </sheetNames>
    <sheetDataSet>
      <sheetData sheetId="0"/>
      <sheetData sheetId="1" refreshError="1"/>
      <sheetData sheetId="2" refreshError="1"/>
      <sheetData sheetId="3"/>
      <sheetData sheetId="4" refreshError="1"/>
      <sheetData sheetId="5"/>
      <sheetData sheetId="6"/>
      <sheetData sheetId="7"/>
      <sheetData sheetId="8"/>
      <sheetData sheetId="9"/>
      <sheetData sheetId="10" refreshError="1"/>
      <sheetData sheetId="11"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수량산출"/>
      <sheetName val="laroux"/>
      <sheetName val="중량산출"/>
      <sheetName val="PANEL 중량산출"/>
      <sheetName val="내역서"/>
      <sheetName val="견적대비표"/>
      <sheetName val="단가대비표"/>
      <sheetName val="I一般比"/>
      <sheetName val="과천MAIN"/>
      <sheetName val="대비"/>
      <sheetName val="내역서(총)"/>
      <sheetName val="TEL"/>
      <sheetName val="부대대비"/>
      <sheetName val="냉연집계"/>
      <sheetName val="Sheet3"/>
      <sheetName val="신우"/>
      <sheetName val="교각계산"/>
      <sheetName val="민속촌메뉴"/>
      <sheetName val="수량산출서"/>
      <sheetName val="N賃率-職"/>
      <sheetName val="노원열병합  건축공사기성내역서"/>
      <sheetName val="일위대가"/>
      <sheetName val="설계조건"/>
      <sheetName val="직노"/>
      <sheetName val="20관리비율"/>
      <sheetName val="plan&amp;section of foundation"/>
      <sheetName val="C-노임단가"/>
      <sheetName val="직재"/>
      <sheetName val="경산"/>
      <sheetName val="Sheet2"/>
      <sheetName val="입찰안"/>
      <sheetName val="DATE"/>
      <sheetName val="sheets"/>
      <sheetName val="예산M12A"/>
      <sheetName val="일위대가목차"/>
      <sheetName val="노임단가"/>
      <sheetName val="경비_원본"/>
      <sheetName val="code"/>
      <sheetName val="터널조도"/>
      <sheetName val="실행내역서 "/>
      <sheetName val="부하계산서"/>
      <sheetName val="CT "/>
      <sheetName val="노임"/>
      <sheetName val="ABUT수량-A1"/>
      <sheetName val="발신정보"/>
      <sheetName val="기본일위"/>
      <sheetName val="2F 회의실견적(5_14 일대)"/>
      <sheetName val="TOTAL"/>
      <sheetName val="NOMUBI"/>
      <sheetName val="sw1"/>
      <sheetName val="J直材4"/>
      <sheetName val="실행철강하도"/>
      <sheetName val="단가비교표"/>
      <sheetName val="동원(3)"/>
      <sheetName val="예정(3)"/>
      <sheetName val="인건-측정"/>
      <sheetName val="조도계산서 (도서)"/>
      <sheetName val="동력부하(도산)"/>
      <sheetName val="명세서"/>
      <sheetName val="danga"/>
      <sheetName val="ilch"/>
      <sheetName val="Sheet14"/>
      <sheetName val="Sheet13"/>
      <sheetName val="유림골조"/>
      <sheetName val="업무"/>
      <sheetName val="공사현황"/>
      <sheetName val="소비자가"/>
      <sheetName val="6호기"/>
      <sheetName val="공사원가계산서"/>
      <sheetName val="감가상각"/>
      <sheetName val="재집"/>
      <sheetName val="FANDBS"/>
      <sheetName val="GRDATA"/>
      <sheetName val="SHAFTDBSE"/>
      <sheetName val="자재단가비교표"/>
      <sheetName val="견적서"/>
      <sheetName val="단가조사"/>
      <sheetName val="을"/>
      <sheetName val="제36-40호표"/>
      <sheetName val="#REF"/>
      <sheetName val="총괄집계표"/>
      <sheetName val="노무비"/>
      <sheetName val="공조기휀"/>
      <sheetName val="재료"/>
      <sheetName val="설치자재"/>
      <sheetName val="기본사항"/>
      <sheetName val="환산"/>
      <sheetName val="일위"/>
      <sheetName val="노임이"/>
      <sheetName val="TABLE"/>
      <sheetName val="유기공정"/>
      <sheetName val="96물가 CODE"/>
      <sheetName val="연부97-1"/>
      <sheetName val="갑지1"/>
      <sheetName val="단가산출2"/>
      <sheetName val="조명시설"/>
      <sheetName val="예산변경사항"/>
      <sheetName val="개요"/>
      <sheetName val="세부내역"/>
      <sheetName val="정공공사"/>
      <sheetName val="Sheet5"/>
      <sheetName val="갑지"/>
      <sheetName val="인건비"/>
      <sheetName val="DB단가"/>
      <sheetName val="도"/>
      <sheetName val="공사내역"/>
      <sheetName val="전기일위대가"/>
      <sheetName val="DATA"/>
      <sheetName val="내역"/>
      <sheetName val="BID"/>
      <sheetName val="갑지(추정)"/>
      <sheetName val="LEGEND"/>
      <sheetName val="조경"/>
      <sheetName val="최종갑지"/>
      <sheetName val="sum1 (2)"/>
      <sheetName val="견적정보"/>
      <sheetName val="PANEL_중량산출"/>
      <sheetName val="노원열병합__건축공사기성내역서"/>
      <sheetName val="plan&amp;section_of_foundation"/>
      <sheetName val="1단계"/>
      <sheetName val="FB25JN"/>
      <sheetName val="년도별실"/>
      <sheetName val="설직재-1"/>
      <sheetName val="주소록"/>
      <sheetName val="Sheet1"/>
      <sheetName val="건축내역"/>
      <sheetName val="을지"/>
      <sheetName val="DB"/>
      <sheetName val="본장"/>
      <sheetName val="도체종-상수표"/>
      <sheetName val="계산서(곡선부)"/>
      <sheetName val="-치수표(곡선부)"/>
      <sheetName val="원가계산서"/>
      <sheetName val="합천내역"/>
      <sheetName val="1.설계조건"/>
      <sheetName val="LOPCALC"/>
      <sheetName val="프로그램"/>
      <sheetName val="예산서"/>
      <sheetName val="운반비"/>
      <sheetName val="단가(1)"/>
      <sheetName val="단가(2)"/>
      <sheetName val="배관(TON)"/>
      <sheetName val="물량집계"/>
      <sheetName val="물량비교"/>
      <sheetName val="배관비교"/>
      <sheetName val="리스트"/>
      <sheetName val="용량-침사"/>
      <sheetName val="용량-펌프"/>
      <sheetName val="장애코드"/>
      <sheetName val="현금예금"/>
      <sheetName val="종배수관"/>
      <sheetName val="CP-E2 (품셈표)"/>
      <sheetName val="품목납기"/>
      <sheetName val="설비"/>
      <sheetName val="U-TYPE(1)"/>
      <sheetName val="조도계산(1)"/>
      <sheetName val="전차선로 물량표"/>
      <sheetName val="일위대가목록"/>
      <sheetName val="001"/>
      <sheetName val="와동25-3(변경)"/>
      <sheetName val="60명당사(총괄)"/>
      <sheetName val="CT_"/>
      <sheetName val="2F_회의실견적(5_14_일대)"/>
      <sheetName val="조도계산서_(도서)"/>
      <sheetName val="96물가_CODE"/>
      <sheetName val="CP-E2_(품셈표)"/>
      <sheetName val="70%"/>
      <sheetName val="전기단가조사서"/>
      <sheetName val="반중력식옹벽3.5"/>
      <sheetName val="중기사용료"/>
      <sheetName val="Macro1"/>
      <sheetName val="Macro2"/>
      <sheetName val="김재복부장님"/>
      <sheetName val="기초대가"/>
      <sheetName val="97"/>
      <sheetName val="WORK"/>
      <sheetName val="K1자재(3차등)"/>
      <sheetName val="자재단가"/>
      <sheetName val="덕전리"/>
      <sheetName val="선급금신청서"/>
      <sheetName val="실행비교"/>
      <sheetName val="OPT7"/>
      <sheetName val="소상 &quot;1&quot;"/>
      <sheetName val="여과지동"/>
      <sheetName val="기초자료"/>
      <sheetName val="CONCRETE"/>
      <sheetName val="부하LOAD"/>
      <sheetName val="데이타"/>
      <sheetName val="11월 가격"/>
      <sheetName val="일위대가(1)"/>
      <sheetName val="연수동"/>
      <sheetName val="1000 DB구축 부표"/>
      <sheetName val="6PILE  (돌출)"/>
      <sheetName val="청천내"/>
      <sheetName val="차액보증"/>
      <sheetName val="10월가격"/>
      <sheetName val="원형1호맨홀토공수량"/>
      <sheetName val="일위단가"/>
      <sheetName val="Sheet9"/>
      <sheetName val="화재 탐지 설비"/>
      <sheetName val="工완성공사율"/>
      <sheetName val="Y-WORK"/>
      <sheetName val="UserData"/>
      <sheetName val="환율"/>
      <sheetName val="EACT10"/>
      <sheetName val="음료실행"/>
      <sheetName val="APT내역"/>
      <sheetName val="부대시설"/>
      <sheetName val="기둥(원형)"/>
      <sheetName val="1안"/>
      <sheetName val="신규 수주분(사용자 정의)"/>
      <sheetName val="정부노임단가"/>
      <sheetName val="철거산출근거"/>
      <sheetName val="기계경비산출기준"/>
      <sheetName val="원본(갑지)"/>
      <sheetName val="판매96"/>
      <sheetName val="제-노임"/>
      <sheetName val="제직재"/>
      <sheetName val="단가산출(변경없음)"/>
      <sheetName val="통신원가"/>
      <sheetName val="금액집계"/>
      <sheetName val="기성금내역서"/>
      <sheetName val="터파기및재료"/>
      <sheetName val="GAEYO"/>
      <sheetName val="타견적1"/>
      <sheetName val="타견적2"/>
      <sheetName val="타견적3"/>
      <sheetName val="원가"/>
      <sheetName val="운반"/>
      <sheetName val="UR2-Calculation"/>
      <sheetName val="부속동"/>
      <sheetName val="공사개요(좌)"/>
      <sheetName val="직공비"/>
      <sheetName val="매입세율"/>
      <sheetName val="공사개요"/>
      <sheetName val="Sheet7"/>
      <sheetName val="어음광고주"/>
      <sheetName val="내역서1999.8최종"/>
      <sheetName val="단가표"/>
      <sheetName val="밸브설치"/>
      <sheetName val="사통"/>
      <sheetName val="단"/>
      <sheetName val="FPA"/>
      <sheetName val="순수개발"/>
      <sheetName val="Data Vol"/>
      <sheetName val="11.단가비교표_"/>
      <sheetName val="16.기계경비산출내역_"/>
      <sheetName val="차수"/>
      <sheetName val="공통가설"/>
      <sheetName val="전체"/>
      <sheetName val="Galaxy 소비자가격표"/>
      <sheetName val="Oper Amount"/>
      <sheetName val="실적단가"/>
      <sheetName val="일위대가_복합"/>
      <sheetName val="일위대가_서비스"/>
      <sheetName val="장비집계"/>
      <sheetName val="백암비스타내역"/>
      <sheetName val="8.PILE  (돌출)"/>
      <sheetName val="임차품의(농조)"/>
      <sheetName val="copy"/>
      <sheetName val="심사물량"/>
      <sheetName val="심사계산"/>
      <sheetName val="입출재고현황 (2)"/>
      <sheetName val="교각1"/>
      <sheetName val="토공(우물통,기타) "/>
      <sheetName val="wall"/>
      <sheetName val="COPING"/>
      <sheetName val="AA3000"/>
      <sheetName val="AA3100"/>
      <sheetName val="비계"/>
      <sheetName val="AA3200"/>
      <sheetName val="동바리"/>
      <sheetName val="AA3300"/>
      <sheetName val="특수거푸집"/>
      <sheetName val="AA3400"/>
      <sheetName val="집계표"/>
      <sheetName val="9GNG운반"/>
      <sheetName val="준검 내역서"/>
      <sheetName val="T13(P68~72,78)"/>
      <sheetName val="2"/>
      <sheetName val="여방토공 "/>
      <sheetName val="실행내역"/>
      <sheetName val="조도계산서 _도서_"/>
      <sheetName val="견적대비 견적서"/>
      <sheetName val="CTEMCOST"/>
      <sheetName val="기계내역"/>
      <sheetName val="가로등기초"/>
      <sheetName val="BASIC (2)"/>
      <sheetName val="원가 (2)"/>
      <sheetName val="대치판정"/>
      <sheetName val="기성"/>
      <sheetName val="rate"/>
      <sheetName val="7.1 자재단가표(케이블)"/>
      <sheetName val="화재_탐지_설비"/>
      <sheetName val="소상_&quot;1&quot;"/>
      <sheetName val="토공정보"/>
      <sheetName val="예산M5A"/>
      <sheetName val="예산M2"/>
      <sheetName val="표지"/>
      <sheetName val="남양시작동자105노65기1.3화1.2"/>
      <sheetName val="지급자재"/>
      <sheetName val="계약내역서(을지)"/>
      <sheetName val="장비분석"/>
      <sheetName val="공조기"/>
      <sheetName val="STORAGE"/>
      <sheetName val="토목주소"/>
      <sheetName val="프랜트면허"/>
      <sheetName val="별표 "/>
      <sheetName val="조명율표"/>
      <sheetName val="단가조사-2"/>
      <sheetName val="전기"/>
      <sheetName val="날개벽수량표"/>
      <sheetName val="첨부파일"/>
      <sheetName val="일반수량총괄"/>
      <sheetName val="토공총괄"/>
      <sheetName val="골재수량"/>
      <sheetName val="레미콘집계"/>
      <sheetName val="주요자재"/>
      <sheetName val="타공종이기"/>
      <sheetName val="산출내역서집계표"/>
      <sheetName val="내역서 (2)"/>
      <sheetName val="총괄내역서"/>
      <sheetName val="(C)원내역"/>
      <sheetName val="원가계산"/>
      <sheetName val="사급자재"/>
      <sheetName val="이토변실(A3-LINE)"/>
      <sheetName val="98수문일위"/>
      <sheetName val="진주방향"/>
      <sheetName val="유통망계획"/>
      <sheetName val="기준자료"/>
      <sheetName val="단가산출"/>
      <sheetName val="실정공사비단가표"/>
      <sheetName val="PROCESS"/>
      <sheetName val="일위대가(계측기설치)"/>
      <sheetName val="기계경비(시간당)"/>
      <sheetName val="램머"/>
      <sheetName val="교대(A1-A2)"/>
      <sheetName val="공사비집계"/>
      <sheetName val="건축"/>
      <sheetName val="제잡비"/>
      <sheetName val="B(함)일반수량"/>
      <sheetName val="플랜트 설치"/>
      <sheetName val="산출근거"/>
      <sheetName val="환경평가"/>
      <sheetName val="인구"/>
      <sheetName val="배수관공"/>
      <sheetName val="Sheet1 (2)"/>
      <sheetName val=" HIT-&gt;HMC 견적(3900)"/>
      <sheetName val="제품"/>
      <sheetName val="견적계산"/>
      <sheetName val="담장산출"/>
      <sheetName val="내부부하"/>
      <sheetName val="단면가정"/>
      <sheetName val="토공계산서(부체도로)"/>
      <sheetName val="dt0301"/>
      <sheetName val="dtt0301"/>
      <sheetName val="VE절감"/>
      <sheetName val="물량표S"/>
      <sheetName val="금액내역서"/>
      <sheetName val="물가시세"/>
      <sheetName val="ITEM"/>
      <sheetName val="type-F"/>
      <sheetName val="실행"/>
      <sheetName val="협조전"/>
      <sheetName val="부하(성남)"/>
      <sheetName val="표지판단위"/>
      <sheetName val="설계"/>
      <sheetName val="말뚝지지력산정"/>
      <sheetName val="예산대비"/>
      <sheetName val="공문"/>
      <sheetName val="NEYOK"/>
      <sheetName val="TRE TABLE"/>
    </sheetNames>
    <sheetDataSet>
      <sheetData sheetId="0" refreshError="1">
        <row r="1">
          <cell r="A1">
            <v>1</v>
          </cell>
        </row>
        <row r="2">
          <cell r="A2">
            <v>2</v>
          </cell>
        </row>
        <row r="3">
          <cell r="A3">
            <v>3</v>
          </cell>
        </row>
        <row r="4">
          <cell r="A4">
            <v>4</v>
          </cell>
        </row>
        <row r="5">
          <cell r="A5">
            <v>5</v>
          </cell>
        </row>
        <row r="6">
          <cell r="A6">
            <v>6</v>
          </cell>
        </row>
        <row r="7">
          <cell r="A7">
            <v>7</v>
          </cell>
        </row>
        <row r="8">
          <cell r="A8">
            <v>8</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row>
        <row r="26">
          <cell r="A26">
            <v>26</v>
          </cell>
        </row>
        <row r="27">
          <cell r="A27">
            <v>27</v>
          </cell>
        </row>
        <row r="28">
          <cell r="A28">
            <v>28</v>
          </cell>
        </row>
        <row r="29">
          <cell r="A29">
            <v>29</v>
          </cell>
        </row>
        <row r="30">
          <cell r="A30">
            <v>30</v>
          </cell>
        </row>
        <row r="31">
          <cell r="A31">
            <v>31</v>
          </cell>
        </row>
        <row r="32">
          <cell r="A32">
            <v>32</v>
          </cell>
        </row>
        <row r="33">
          <cell r="A33">
            <v>33</v>
          </cell>
        </row>
        <row r="34">
          <cell r="A34">
            <v>34</v>
          </cell>
        </row>
        <row r="35">
          <cell r="A35">
            <v>35</v>
          </cell>
        </row>
        <row r="36">
          <cell r="A36">
            <v>36</v>
          </cell>
        </row>
        <row r="37">
          <cell r="A37">
            <v>37</v>
          </cell>
        </row>
        <row r="38">
          <cell r="A38">
            <v>38</v>
          </cell>
        </row>
        <row r="39">
          <cell r="A39">
            <v>39</v>
          </cell>
        </row>
        <row r="40">
          <cell r="A40">
            <v>40</v>
          </cell>
        </row>
        <row r="41">
          <cell r="A41">
            <v>41</v>
          </cell>
        </row>
        <row r="42">
          <cell r="A42">
            <v>42</v>
          </cell>
        </row>
        <row r="43">
          <cell r="A43">
            <v>43</v>
          </cell>
        </row>
        <row r="44">
          <cell r="A44">
            <v>44</v>
          </cell>
        </row>
        <row r="45">
          <cell r="A45">
            <v>45</v>
          </cell>
        </row>
        <row r="46">
          <cell r="A46">
            <v>46</v>
          </cell>
        </row>
        <row r="47">
          <cell r="A47">
            <v>47</v>
          </cell>
        </row>
        <row r="48">
          <cell r="A48">
            <v>48</v>
          </cell>
        </row>
        <row r="49">
          <cell r="A49">
            <v>49</v>
          </cell>
        </row>
        <row r="50">
          <cell r="A50">
            <v>50</v>
          </cell>
        </row>
        <row r="51">
          <cell r="A51">
            <v>51</v>
          </cell>
        </row>
        <row r="52">
          <cell r="A52">
            <v>52</v>
          </cell>
        </row>
        <row r="53">
          <cell r="A53">
            <v>53</v>
          </cell>
        </row>
        <row r="54">
          <cell r="A54">
            <v>54</v>
          </cell>
        </row>
        <row r="55">
          <cell r="A55">
            <v>55</v>
          </cell>
        </row>
        <row r="56">
          <cell r="A56">
            <v>56</v>
          </cell>
        </row>
        <row r="57">
          <cell r="A57">
            <v>57</v>
          </cell>
        </row>
        <row r="58">
          <cell r="A58">
            <v>58</v>
          </cell>
        </row>
        <row r="59">
          <cell r="A59">
            <v>59</v>
          </cell>
        </row>
        <row r="60">
          <cell r="A60">
            <v>60</v>
          </cell>
        </row>
        <row r="61">
          <cell r="A61">
            <v>61</v>
          </cell>
        </row>
        <row r="62">
          <cell r="A62">
            <v>62</v>
          </cell>
        </row>
        <row r="63">
          <cell r="A63">
            <v>63</v>
          </cell>
        </row>
        <row r="64">
          <cell r="A64">
            <v>64</v>
          </cell>
        </row>
        <row r="65">
          <cell r="A65">
            <v>65</v>
          </cell>
        </row>
        <row r="66">
          <cell r="A66">
            <v>66</v>
          </cell>
        </row>
        <row r="67">
          <cell r="A67">
            <v>67</v>
          </cell>
        </row>
        <row r="68">
          <cell r="A68">
            <v>68</v>
          </cell>
        </row>
        <row r="69">
          <cell r="A69">
            <v>69</v>
          </cell>
        </row>
        <row r="70">
          <cell r="A70">
            <v>70</v>
          </cell>
        </row>
        <row r="71">
          <cell r="A71">
            <v>71</v>
          </cell>
        </row>
        <row r="72">
          <cell r="A72">
            <v>72</v>
          </cell>
        </row>
        <row r="73">
          <cell r="A73">
            <v>73</v>
          </cell>
        </row>
        <row r="74">
          <cell r="A74">
            <v>74</v>
          </cell>
        </row>
        <row r="75">
          <cell r="A75">
            <v>75</v>
          </cell>
        </row>
        <row r="76">
          <cell r="A76">
            <v>76</v>
          </cell>
        </row>
        <row r="77">
          <cell r="A77">
            <v>77</v>
          </cell>
        </row>
        <row r="78">
          <cell r="A78">
            <v>78</v>
          </cell>
        </row>
        <row r="79">
          <cell r="A79">
            <v>79</v>
          </cell>
        </row>
        <row r="80">
          <cell r="A80">
            <v>80</v>
          </cell>
        </row>
        <row r="81">
          <cell r="A81">
            <v>81</v>
          </cell>
        </row>
        <row r="82">
          <cell r="A82">
            <v>82</v>
          </cell>
        </row>
        <row r="83">
          <cell r="A83">
            <v>83</v>
          </cell>
        </row>
        <row r="84">
          <cell r="A84">
            <v>84</v>
          </cell>
        </row>
        <row r="85">
          <cell r="A85">
            <v>85</v>
          </cell>
        </row>
        <row r="86">
          <cell r="A86">
            <v>86</v>
          </cell>
        </row>
        <row r="87">
          <cell r="A87">
            <v>87</v>
          </cell>
        </row>
        <row r="88">
          <cell r="A88">
            <v>88</v>
          </cell>
        </row>
        <row r="89">
          <cell r="A89">
            <v>89</v>
          </cell>
        </row>
        <row r="90">
          <cell r="A90">
            <v>90</v>
          </cell>
        </row>
        <row r="91">
          <cell r="A91">
            <v>91</v>
          </cell>
        </row>
        <row r="92">
          <cell r="A92">
            <v>92</v>
          </cell>
        </row>
        <row r="93">
          <cell r="A93">
            <v>93</v>
          </cell>
        </row>
        <row r="94">
          <cell r="A94">
            <v>94</v>
          </cell>
        </row>
        <row r="95">
          <cell r="A95">
            <v>95</v>
          </cell>
        </row>
        <row r="96">
          <cell r="A96">
            <v>96</v>
          </cell>
        </row>
        <row r="97">
          <cell r="A97">
            <v>97</v>
          </cell>
        </row>
        <row r="98">
          <cell r="A98">
            <v>98</v>
          </cell>
        </row>
        <row r="99">
          <cell r="A99">
            <v>99</v>
          </cell>
        </row>
        <row r="100">
          <cell r="A100">
            <v>100</v>
          </cell>
        </row>
        <row r="101">
          <cell r="A101">
            <v>101</v>
          </cell>
        </row>
        <row r="102">
          <cell r="A102">
            <v>102</v>
          </cell>
        </row>
        <row r="103">
          <cell r="A103">
            <v>103</v>
          </cell>
        </row>
        <row r="104">
          <cell r="A104">
            <v>104</v>
          </cell>
        </row>
        <row r="105">
          <cell r="A105">
            <v>105</v>
          </cell>
        </row>
        <row r="106">
          <cell r="A106">
            <v>106</v>
          </cell>
        </row>
        <row r="107">
          <cell r="A107">
            <v>107</v>
          </cell>
        </row>
        <row r="108">
          <cell r="A108">
            <v>108</v>
          </cell>
        </row>
        <row r="109">
          <cell r="A109">
            <v>109</v>
          </cell>
        </row>
        <row r="110">
          <cell r="A110">
            <v>110</v>
          </cell>
        </row>
        <row r="111">
          <cell r="A111">
            <v>111</v>
          </cell>
        </row>
        <row r="112">
          <cell r="A112">
            <v>112</v>
          </cell>
        </row>
        <row r="113">
          <cell r="A113">
            <v>113</v>
          </cell>
        </row>
        <row r="114">
          <cell r="A114">
            <v>114</v>
          </cell>
        </row>
        <row r="115">
          <cell r="A115">
            <v>115</v>
          </cell>
        </row>
        <row r="116">
          <cell r="A116">
            <v>116</v>
          </cell>
        </row>
        <row r="117">
          <cell r="A117">
            <v>117</v>
          </cell>
        </row>
        <row r="118">
          <cell r="A118">
            <v>118</v>
          </cell>
        </row>
        <row r="119">
          <cell r="A119">
            <v>119</v>
          </cell>
        </row>
        <row r="120">
          <cell r="A120">
            <v>120</v>
          </cell>
        </row>
        <row r="121">
          <cell r="A121">
            <v>121</v>
          </cell>
        </row>
        <row r="122">
          <cell r="A122">
            <v>122</v>
          </cell>
        </row>
        <row r="123">
          <cell r="A123">
            <v>123</v>
          </cell>
        </row>
        <row r="124">
          <cell r="A124">
            <v>124</v>
          </cell>
        </row>
        <row r="125">
          <cell r="A125">
            <v>125</v>
          </cell>
        </row>
        <row r="126">
          <cell r="A126">
            <v>126</v>
          </cell>
        </row>
        <row r="127">
          <cell r="A127">
            <v>127</v>
          </cell>
        </row>
        <row r="128">
          <cell r="A128">
            <v>128</v>
          </cell>
        </row>
        <row r="129">
          <cell r="A129">
            <v>129</v>
          </cell>
        </row>
        <row r="130">
          <cell r="A130">
            <v>130</v>
          </cell>
        </row>
        <row r="131">
          <cell r="A131">
            <v>131</v>
          </cell>
        </row>
        <row r="132">
          <cell r="A132">
            <v>132</v>
          </cell>
        </row>
        <row r="133">
          <cell r="A133">
            <v>133</v>
          </cell>
        </row>
        <row r="134">
          <cell r="A134">
            <v>134</v>
          </cell>
        </row>
        <row r="135">
          <cell r="A135">
            <v>135</v>
          </cell>
        </row>
        <row r="136">
          <cell r="A136">
            <v>136</v>
          </cell>
        </row>
        <row r="137">
          <cell r="A137">
            <v>137</v>
          </cell>
        </row>
        <row r="138">
          <cell r="A138">
            <v>138</v>
          </cell>
        </row>
        <row r="139">
          <cell r="A139">
            <v>139</v>
          </cell>
        </row>
        <row r="140">
          <cell r="A140">
            <v>140</v>
          </cell>
        </row>
        <row r="141">
          <cell r="A141">
            <v>141</v>
          </cell>
        </row>
        <row r="142">
          <cell r="A142">
            <v>142</v>
          </cell>
        </row>
        <row r="143">
          <cell r="A143">
            <v>143</v>
          </cell>
        </row>
        <row r="144">
          <cell r="A144">
            <v>144</v>
          </cell>
        </row>
        <row r="145">
          <cell r="A145">
            <v>145</v>
          </cell>
        </row>
        <row r="146">
          <cell r="A146">
            <v>146</v>
          </cell>
        </row>
        <row r="147">
          <cell r="A147">
            <v>147</v>
          </cell>
        </row>
        <row r="148">
          <cell r="A148">
            <v>148</v>
          </cell>
        </row>
        <row r="149">
          <cell r="A149">
            <v>149</v>
          </cell>
        </row>
        <row r="150">
          <cell r="A150">
            <v>150</v>
          </cell>
        </row>
        <row r="151">
          <cell r="A151">
            <v>151</v>
          </cell>
        </row>
        <row r="152">
          <cell r="A152">
            <v>152</v>
          </cell>
        </row>
        <row r="153">
          <cell r="A153">
            <v>153</v>
          </cell>
        </row>
        <row r="154">
          <cell r="A154">
            <v>154</v>
          </cell>
        </row>
        <row r="155">
          <cell r="A155">
            <v>155</v>
          </cell>
        </row>
        <row r="156">
          <cell r="A156">
            <v>156</v>
          </cell>
        </row>
        <row r="157">
          <cell r="A157">
            <v>157</v>
          </cell>
        </row>
        <row r="158">
          <cell r="A158">
            <v>158</v>
          </cell>
        </row>
        <row r="159">
          <cell r="A159">
            <v>159</v>
          </cell>
        </row>
        <row r="160">
          <cell r="A160">
            <v>160</v>
          </cell>
        </row>
        <row r="161">
          <cell r="A161">
            <v>161</v>
          </cell>
        </row>
        <row r="162">
          <cell r="A162">
            <v>162</v>
          </cell>
        </row>
        <row r="163">
          <cell r="A163">
            <v>163</v>
          </cell>
        </row>
        <row r="164">
          <cell r="A164">
            <v>164</v>
          </cell>
        </row>
        <row r="165">
          <cell r="A165">
            <v>165</v>
          </cell>
        </row>
        <row r="166">
          <cell r="A166">
            <v>166</v>
          </cell>
        </row>
        <row r="167">
          <cell r="A167">
            <v>167</v>
          </cell>
        </row>
        <row r="168">
          <cell r="A168">
            <v>168</v>
          </cell>
        </row>
        <row r="169">
          <cell r="A169">
            <v>169</v>
          </cell>
        </row>
        <row r="170">
          <cell r="A170">
            <v>170</v>
          </cell>
        </row>
        <row r="171">
          <cell r="A171">
            <v>171</v>
          </cell>
        </row>
        <row r="172">
          <cell r="A172">
            <v>172</v>
          </cell>
        </row>
        <row r="173">
          <cell r="A173">
            <v>173</v>
          </cell>
        </row>
        <row r="174">
          <cell r="A174">
            <v>174</v>
          </cell>
        </row>
        <row r="175">
          <cell r="A175">
            <v>175</v>
          </cell>
        </row>
        <row r="176">
          <cell r="A176">
            <v>176</v>
          </cell>
        </row>
        <row r="177">
          <cell r="A177">
            <v>177</v>
          </cell>
        </row>
        <row r="178">
          <cell r="A178">
            <v>178</v>
          </cell>
        </row>
        <row r="179">
          <cell r="A179">
            <v>179</v>
          </cell>
        </row>
        <row r="180">
          <cell r="A180">
            <v>180</v>
          </cell>
        </row>
        <row r="181">
          <cell r="A181">
            <v>181</v>
          </cell>
        </row>
        <row r="182">
          <cell r="A182">
            <v>182</v>
          </cell>
        </row>
        <row r="183">
          <cell r="A183">
            <v>183</v>
          </cell>
        </row>
        <row r="184">
          <cell r="A184">
            <v>184</v>
          </cell>
        </row>
        <row r="185">
          <cell r="A185">
            <v>185</v>
          </cell>
        </row>
        <row r="186">
          <cell r="A186">
            <v>186</v>
          </cell>
        </row>
        <row r="187">
          <cell r="A187">
            <v>187</v>
          </cell>
        </row>
        <row r="188">
          <cell r="A188">
            <v>188</v>
          </cell>
        </row>
        <row r="189">
          <cell r="A189">
            <v>189</v>
          </cell>
        </row>
        <row r="190">
          <cell r="A190">
            <v>190</v>
          </cell>
        </row>
        <row r="191">
          <cell r="A191">
            <v>191</v>
          </cell>
        </row>
        <row r="192">
          <cell r="A192">
            <v>192</v>
          </cell>
        </row>
        <row r="193">
          <cell r="A193">
            <v>193</v>
          </cell>
        </row>
        <row r="194">
          <cell r="A194">
            <v>194</v>
          </cell>
        </row>
        <row r="195">
          <cell r="A195">
            <v>195</v>
          </cell>
        </row>
        <row r="196">
          <cell r="A196">
            <v>196</v>
          </cell>
        </row>
        <row r="197">
          <cell r="A197">
            <v>197</v>
          </cell>
        </row>
        <row r="198">
          <cell r="A198">
            <v>198</v>
          </cell>
        </row>
        <row r="199">
          <cell r="A199">
            <v>199</v>
          </cell>
        </row>
        <row r="200">
          <cell r="A200">
            <v>200</v>
          </cell>
        </row>
        <row r="201">
          <cell r="A201">
            <v>201</v>
          </cell>
        </row>
        <row r="202">
          <cell r="A202">
            <v>202</v>
          </cell>
        </row>
        <row r="203">
          <cell r="A203">
            <v>203</v>
          </cell>
        </row>
        <row r="204">
          <cell r="A204">
            <v>204</v>
          </cell>
        </row>
        <row r="205">
          <cell r="A205">
            <v>205</v>
          </cell>
        </row>
        <row r="206">
          <cell r="A206">
            <v>206</v>
          </cell>
        </row>
        <row r="207">
          <cell r="A207">
            <v>207</v>
          </cell>
        </row>
        <row r="208">
          <cell r="A208">
            <v>208</v>
          </cell>
        </row>
        <row r="209">
          <cell r="A209">
            <v>209</v>
          </cell>
        </row>
        <row r="210">
          <cell r="A210">
            <v>210</v>
          </cell>
        </row>
        <row r="211">
          <cell r="A211">
            <v>211</v>
          </cell>
        </row>
        <row r="212">
          <cell r="A212">
            <v>212</v>
          </cell>
        </row>
        <row r="213">
          <cell r="A213">
            <v>213</v>
          </cell>
        </row>
        <row r="214">
          <cell r="A214">
            <v>214</v>
          </cell>
        </row>
        <row r="215">
          <cell r="A215">
            <v>215</v>
          </cell>
        </row>
        <row r="216">
          <cell r="A216">
            <v>216</v>
          </cell>
        </row>
        <row r="217">
          <cell r="A217">
            <v>217</v>
          </cell>
        </row>
        <row r="218">
          <cell r="A218">
            <v>218</v>
          </cell>
        </row>
        <row r="219">
          <cell r="A219">
            <v>219</v>
          </cell>
        </row>
        <row r="220">
          <cell r="A220">
            <v>220</v>
          </cell>
        </row>
        <row r="221">
          <cell r="A221">
            <v>221</v>
          </cell>
        </row>
        <row r="222">
          <cell r="A222">
            <v>222</v>
          </cell>
        </row>
        <row r="223">
          <cell r="A223">
            <v>223</v>
          </cell>
        </row>
        <row r="224">
          <cell r="A224">
            <v>224</v>
          </cell>
        </row>
        <row r="225">
          <cell r="A225">
            <v>225</v>
          </cell>
        </row>
        <row r="226">
          <cell r="A226">
            <v>226</v>
          </cell>
        </row>
        <row r="227">
          <cell r="A227">
            <v>227</v>
          </cell>
        </row>
        <row r="228">
          <cell r="A228">
            <v>228</v>
          </cell>
        </row>
        <row r="229">
          <cell r="A229">
            <v>229</v>
          </cell>
        </row>
        <row r="230">
          <cell r="A230">
            <v>230</v>
          </cell>
        </row>
        <row r="231">
          <cell r="A231">
            <v>231</v>
          </cell>
        </row>
        <row r="232">
          <cell r="A232">
            <v>232</v>
          </cell>
        </row>
        <row r="233">
          <cell r="A233">
            <v>233</v>
          </cell>
        </row>
        <row r="234">
          <cell r="A234">
            <v>234</v>
          </cell>
        </row>
        <row r="235">
          <cell r="A235">
            <v>235</v>
          </cell>
        </row>
        <row r="236">
          <cell r="A236">
            <v>236</v>
          </cell>
        </row>
        <row r="237">
          <cell r="A237">
            <v>237</v>
          </cell>
        </row>
        <row r="238">
          <cell r="A238">
            <v>238</v>
          </cell>
        </row>
        <row r="239">
          <cell r="A239">
            <v>239</v>
          </cell>
        </row>
        <row r="240">
          <cell r="A240">
            <v>240</v>
          </cell>
        </row>
        <row r="241">
          <cell r="A241">
            <v>241</v>
          </cell>
        </row>
        <row r="242">
          <cell r="A242">
            <v>242</v>
          </cell>
        </row>
        <row r="243">
          <cell r="A243">
            <v>243</v>
          </cell>
        </row>
        <row r="244">
          <cell r="A244">
            <v>244</v>
          </cell>
        </row>
        <row r="245">
          <cell r="A245">
            <v>245</v>
          </cell>
        </row>
        <row r="246">
          <cell r="A246">
            <v>246</v>
          </cell>
        </row>
        <row r="247">
          <cell r="A247">
            <v>247</v>
          </cell>
        </row>
        <row r="248">
          <cell r="A248">
            <v>248</v>
          </cell>
        </row>
        <row r="249">
          <cell r="A249">
            <v>249</v>
          </cell>
        </row>
        <row r="250">
          <cell r="A250">
            <v>250</v>
          </cell>
        </row>
        <row r="251">
          <cell r="A251">
            <v>251</v>
          </cell>
        </row>
        <row r="252">
          <cell r="A252">
            <v>252</v>
          </cell>
        </row>
        <row r="253">
          <cell r="A253">
            <v>253</v>
          </cell>
        </row>
        <row r="254">
          <cell r="A254">
            <v>254</v>
          </cell>
        </row>
        <row r="255">
          <cell r="A255">
            <v>255</v>
          </cell>
        </row>
        <row r="256">
          <cell r="A256">
            <v>256</v>
          </cell>
        </row>
        <row r="257">
          <cell r="A257">
            <v>257</v>
          </cell>
        </row>
        <row r="258">
          <cell r="A258">
            <v>258</v>
          </cell>
        </row>
        <row r="259">
          <cell r="A259">
            <v>259</v>
          </cell>
        </row>
        <row r="260">
          <cell r="A260">
            <v>260</v>
          </cell>
        </row>
        <row r="261">
          <cell r="A261">
            <v>261</v>
          </cell>
        </row>
        <row r="262">
          <cell r="A262">
            <v>262</v>
          </cell>
        </row>
        <row r="263">
          <cell r="A263">
            <v>263</v>
          </cell>
        </row>
        <row r="264">
          <cell r="A264">
            <v>264</v>
          </cell>
        </row>
        <row r="265">
          <cell r="A265">
            <v>265</v>
          </cell>
        </row>
        <row r="266">
          <cell r="A266">
            <v>266</v>
          </cell>
        </row>
        <row r="267">
          <cell r="A267">
            <v>267</v>
          </cell>
        </row>
        <row r="268">
          <cell r="A268">
            <v>268</v>
          </cell>
        </row>
        <row r="269">
          <cell r="A269">
            <v>269</v>
          </cell>
        </row>
        <row r="270">
          <cell r="A270">
            <v>270</v>
          </cell>
        </row>
        <row r="271">
          <cell r="A271">
            <v>271</v>
          </cell>
        </row>
        <row r="272">
          <cell r="A272">
            <v>272</v>
          </cell>
        </row>
        <row r="273">
          <cell r="A273">
            <v>273</v>
          </cell>
        </row>
        <row r="274">
          <cell r="A274">
            <v>274</v>
          </cell>
        </row>
        <row r="275">
          <cell r="A275">
            <v>275</v>
          </cell>
        </row>
        <row r="276">
          <cell r="A276">
            <v>276</v>
          </cell>
        </row>
        <row r="277">
          <cell r="A277">
            <v>277</v>
          </cell>
        </row>
        <row r="278">
          <cell r="A278">
            <v>278</v>
          </cell>
        </row>
        <row r="279">
          <cell r="A279">
            <v>279</v>
          </cell>
        </row>
        <row r="280">
          <cell r="A280">
            <v>280</v>
          </cell>
        </row>
        <row r="281">
          <cell r="A281">
            <v>281</v>
          </cell>
        </row>
        <row r="282">
          <cell r="A282">
            <v>282</v>
          </cell>
        </row>
        <row r="283">
          <cell r="A283">
            <v>283</v>
          </cell>
        </row>
        <row r="284">
          <cell r="A284">
            <v>284</v>
          </cell>
        </row>
        <row r="285">
          <cell r="A285">
            <v>285</v>
          </cell>
        </row>
        <row r="286">
          <cell r="A286">
            <v>286</v>
          </cell>
        </row>
        <row r="287">
          <cell r="A287">
            <v>287</v>
          </cell>
        </row>
        <row r="288">
          <cell r="A288">
            <v>288</v>
          </cell>
        </row>
        <row r="289">
          <cell r="A289">
            <v>289</v>
          </cell>
        </row>
        <row r="290">
          <cell r="A290">
            <v>290</v>
          </cell>
        </row>
        <row r="291">
          <cell r="A291">
            <v>291</v>
          </cell>
        </row>
        <row r="292">
          <cell r="A292">
            <v>292</v>
          </cell>
        </row>
        <row r="293">
          <cell r="A293">
            <v>293</v>
          </cell>
        </row>
        <row r="294">
          <cell r="A294">
            <v>294</v>
          </cell>
        </row>
        <row r="295">
          <cell r="A295">
            <v>295</v>
          </cell>
        </row>
        <row r="296">
          <cell r="A296">
            <v>296</v>
          </cell>
        </row>
        <row r="297">
          <cell r="A297">
            <v>297</v>
          </cell>
        </row>
        <row r="298">
          <cell r="A298">
            <v>298</v>
          </cell>
        </row>
        <row r="299">
          <cell r="A299">
            <v>299</v>
          </cell>
        </row>
        <row r="300">
          <cell r="A300">
            <v>300</v>
          </cell>
        </row>
        <row r="301">
          <cell r="A301">
            <v>301</v>
          </cell>
        </row>
        <row r="302">
          <cell r="A302">
            <v>302</v>
          </cell>
        </row>
        <row r="303">
          <cell r="A303">
            <v>303</v>
          </cell>
        </row>
        <row r="304">
          <cell r="A304">
            <v>304</v>
          </cell>
        </row>
        <row r="305">
          <cell r="A305">
            <v>305</v>
          </cell>
        </row>
        <row r="306">
          <cell r="A306">
            <v>306</v>
          </cell>
        </row>
        <row r="307">
          <cell r="A307">
            <v>307</v>
          </cell>
        </row>
        <row r="308">
          <cell r="A308">
            <v>308</v>
          </cell>
        </row>
        <row r="309">
          <cell r="A309">
            <v>309</v>
          </cell>
        </row>
        <row r="310">
          <cell r="A310">
            <v>310</v>
          </cell>
        </row>
        <row r="311">
          <cell r="A311">
            <v>311</v>
          </cell>
        </row>
        <row r="312">
          <cell r="A312">
            <v>312</v>
          </cell>
        </row>
        <row r="313">
          <cell r="A313">
            <v>313</v>
          </cell>
        </row>
        <row r="314">
          <cell r="A314">
            <v>314</v>
          </cell>
        </row>
        <row r="315">
          <cell r="A315">
            <v>315</v>
          </cell>
        </row>
        <row r="316">
          <cell r="A316">
            <v>316</v>
          </cell>
        </row>
        <row r="317">
          <cell r="A317">
            <v>317</v>
          </cell>
        </row>
        <row r="318">
          <cell r="A318">
            <v>318</v>
          </cell>
        </row>
        <row r="319">
          <cell r="A319">
            <v>319</v>
          </cell>
        </row>
        <row r="320">
          <cell r="A320">
            <v>320</v>
          </cell>
        </row>
        <row r="321">
          <cell r="A321">
            <v>321</v>
          </cell>
        </row>
        <row r="322">
          <cell r="A322">
            <v>322</v>
          </cell>
        </row>
        <row r="323">
          <cell r="A323">
            <v>323</v>
          </cell>
        </row>
        <row r="324">
          <cell r="A324">
            <v>324</v>
          </cell>
        </row>
        <row r="325">
          <cell r="A325">
            <v>325</v>
          </cell>
        </row>
        <row r="326">
          <cell r="A326">
            <v>326</v>
          </cell>
        </row>
        <row r="327">
          <cell r="A327">
            <v>327</v>
          </cell>
        </row>
        <row r="328">
          <cell r="A328">
            <v>328</v>
          </cell>
        </row>
        <row r="329">
          <cell r="A329">
            <v>329</v>
          </cell>
        </row>
        <row r="330">
          <cell r="A330">
            <v>330</v>
          </cell>
        </row>
        <row r="331">
          <cell r="A331">
            <v>331</v>
          </cell>
        </row>
        <row r="332">
          <cell r="A332">
            <v>332</v>
          </cell>
        </row>
        <row r="333">
          <cell r="A333">
            <v>333</v>
          </cell>
        </row>
        <row r="334">
          <cell r="A334">
            <v>334</v>
          </cell>
        </row>
        <row r="335">
          <cell r="A335">
            <v>335</v>
          </cell>
        </row>
        <row r="336">
          <cell r="A336">
            <v>336</v>
          </cell>
        </row>
        <row r="337">
          <cell r="A337">
            <v>337</v>
          </cell>
        </row>
        <row r="338">
          <cell r="A338">
            <v>338</v>
          </cell>
        </row>
        <row r="339">
          <cell r="A339">
            <v>339</v>
          </cell>
        </row>
        <row r="340">
          <cell r="A340">
            <v>340</v>
          </cell>
        </row>
        <row r="341">
          <cell r="A341">
            <v>341</v>
          </cell>
        </row>
        <row r="342">
          <cell r="A342">
            <v>342</v>
          </cell>
        </row>
        <row r="343">
          <cell r="A343">
            <v>343</v>
          </cell>
        </row>
        <row r="344">
          <cell r="A344">
            <v>344</v>
          </cell>
        </row>
        <row r="345">
          <cell r="A345">
            <v>345</v>
          </cell>
        </row>
        <row r="346">
          <cell r="A346">
            <v>346</v>
          </cell>
        </row>
        <row r="347">
          <cell r="A347">
            <v>347</v>
          </cell>
        </row>
        <row r="348">
          <cell r="A348">
            <v>348</v>
          </cell>
        </row>
        <row r="349">
          <cell r="A349">
            <v>349</v>
          </cell>
        </row>
        <row r="350">
          <cell r="A350">
            <v>350</v>
          </cell>
        </row>
        <row r="351">
          <cell r="A351">
            <v>351</v>
          </cell>
        </row>
        <row r="352">
          <cell r="A352">
            <v>352</v>
          </cell>
        </row>
        <row r="353">
          <cell r="A353">
            <v>353</v>
          </cell>
        </row>
        <row r="354">
          <cell r="A354">
            <v>354</v>
          </cell>
        </row>
        <row r="355">
          <cell r="A355">
            <v>355</v>
          </cell>
        </row>
        <row r="356">
          <cell r="A356">
            <v>356</v>
          </cell>
        </row>
        <row r="357">
          <cell r="A357">
            <v>357</v>
          </cell>
        </row>
        <row r="358">
          <cell r="A358">
            <v>358</v>
          </cell>
        </row>
        <row r="359">
          <cell r="A359">
            <v>359</v>
          </cell>
        </row>
        <row r="360">
          <cell r="A360">
            <v>360</v>
          </cell>
        </row>
        <row r="361">
          <cell r="A361">
            <v>361</v>
          </cell>
        </row>
        <row r="362">
          <cell r="A362">
            <v>362</v>
          </cell>
        </row>
        <row r="363">
          <cell r="A363">
            <v>363</v>
          </cell>
        </row>
        <row r="364">
          <cell r="A364">
            <v>364</v>
          </cell>
        </row>
        <row r="365">
          <cell r="A365">
            <v>365</v>
          </cell>
        </row>
        <row r="366">
          <cell r="A366">
            <v>366</v>
          </cell>
        </row>
        <row r="367">
          <cell r="A367">
            <v>367</v>
          </cell>
        </row>
        <row r="368">
          <cell r="A368">
            <v>368</v>
          </cell>
        </row>
        <row r="369">
          <cell r="A369">
            <v>369</v>
          </cell>
        </row>
        <row r="370">
          <cell r="A370">
            <v>370</v>
          </cell>
        </row>
        <row r="371">
          <cell r="A371">
            <v>371</v>
          </cell>
        </row>
        <row r="372">
          <cell r="A372">
            <v>372</v>
          </cell>
        </row>
        <row r="373">
          <cell r="A373">
            <v>373</v>
          </cell>
        </row>
        <row r="374">
          <cell r="A374">
            <v>374</v>
          </cell>
        </row>
        <row r="375">
          <cell r="A375">
            <v>375</v>
          </cell>
        </row>
        <row r="376">
          <cell r="A376">
            <v>376</v>
          </cell>
        </row>
        <row r="377">
          <cell r="A377">
            <v>377</v>
          </cell>
        </row>
        <row r="378">
          <cell r="A378">
            <v>378</v>
          </cell>
        </row>
        <row r="379">
          <cell r="A379">
            <v>379</v>
          </cell>
        </row>
        <row r="380">
          <cell r="A380">
            <v>380</v>
          </cell>
        </row>
        <row r="381">
          <cell r="A381">
            <v>381</v>
          </cell>
        </row>
        <row r="382">
          <cell r="A382">
            <v>382</v>
          </cell>
        </row>
        <row r="383">
          <cell r="A383">
            <v>383</v>
          </cell>
        </row>
        <row r="384">
          <cell r="A384">
            <v>384</v>
          </cell>
        </row>
        <row r="385">
          <cell r="A385">
            <v>385</v>
          </cell>
        </row>
        <row r="386">
          <cell r="A386">
            <v>386</v>
          </cell>
        </row>
        <row r="387">
          <cell r="A387">
            <v>387</v>
          </cell>
        </row>
        <row r="388">
          <cell r="A388">
            <v>388</v>
          </cell>
        </row>
        <row r="389">
          <cell r="A389">
            <v>389</v>
          </cell>
        </row>
        <row r="390">
          <cell r="A390">
            <v>390</v>
          </cell>
        </row>
        <row r="391">
          <cell r="A391">
            <v>391</v>
          </cell>
        </row>
        <row r="392">
          <cell r="A392">
            <v>392</v>
          </cell>
        </row>
        <row r="393">
          <cell r="A393">
            <v>393</v>
          </cell>
        </row>
        <row r="394">
          <cell r="A394">
            <v>394</v>
          </cell>
        </row>
        <row r="395">
          <cell r="A395">
            <v>395</v>
          </cell>
        </row>
        <row r="396">
          <cell r="A396">
            <v>396</v>
          </cell>
        </row>
        <row r="397">
          <cell r="A397">
            <v>397</v>
          </cell>
        </row>
        <row r="398">
          <cell r="A398">
            <v>398</v>
          </cell>
        </row>
        <row r="399">
          <cell r="A399">
            <v>399</v>
          </cell>
        </row>
        <row r="400">
          <cell r="A400">
            <v>400</v>
          </cell>
        </row>
        <row r="401">
          <cell r="A401">
            <v>401</v>
          </cell>
        </row>
        <row r="402">
          <cell r="A402">
            <v>402</v>
          </cell>
        </row>
        <row r="403">
          <cell r="A403">
            <v>403</v>
          </cell>
        </row>
        <row r="404">
          <cell r="A404">
            <v>404</v>
          </cell>
        </row>
        <row r="405">
          <cell r="A405">
            <v>405</v>
          </cell>
        </row>
        <row r="406">
          <cell r="A406">
            <v>406</v>
          </cell>
        </row>
        <row r="407">
          <cell r="A407">
            <v>407</v>
          </cell>
        </row>
        <row r="408">
          <cell r="A408">
            <v>408</v>
          </cell>
        </row>
        <row r="409">
          <cell r="A409">
            <v>409</v>
          </cell>
        </row>
        <row r="410">
          <cell r="A410">
            <v>410</v>
          </cell>
        </row>
        <row r="411">
          <cell r="A411">
            <v>411</v>
          </cell>
        </row>
        <row r="412">
          <cell r="A412">
            <v>412</v>
          </cell>
        </row>
        <row r="413">
          <cell r="A413">
            <v>413</v>
          </cell>
        </row>
        <row r="414">
          <cell r="A414">
            <v>414</v>
          </cell>
        </row>
        <row r="415">
          <cell r="A415">
            <v>415</v>
          </cell>
        </row>
        <row r="416">
          <cell r="A416">
            <v>416</v>
          </cell>
        </row>
        <row r="417">
          <cell r="A417">
            <v>417</v>
          </cell>
        </row>
        <row r="418">
          <cell r="A418">
            <v>418</v>
          </cell>
        </row>
        <row r="419">
          <cell r="A419">
            <v>419</v>
          </cell>
        </row>
        <row r="420">
          <cell r="A420">
            <v>420</v>
          </cell>
        </row>
        <row r="421">
          <cell r="A421">
            <v>421</v>
          </cell>
        </row>
        <row r="422">
          <cell r="A422">
            <v>422</v>
          </cell>
        </row>
        <row r="423">
          <cell r="A423">
            <v>423</v>
          </cell>
        </row>
        <row r="424">
          <cell r="A424">
            <v>424</v>
          </cell>
        </row>
        <row r="425">
          <cell r="A425">
            <v>425</v>
          </cell>
        </row>
        <row r="426">
          <cell r="A426">
            <v>426</v>
          </cell>
        </row>
        <row r="427">
          <cell r="A427">
            <v>427</v>
          </cell>
        </row>
        <row r="428">
          <cell r="A428">
            <v>428</v>
          </cell>
        </row>
        <row r="429">
          <cell r="A429">
            <v>429</v>
          </cell>
        </row>
        <row r="430">
          <cell r="A430">
            <v>430</v>
          </cell>
        </row>
        <row r="431">
          <cell r="A431">
            <v>431</v>
          </cell>
        </row>
        <row r="432">
          <cell r="A432">
            <v>432</v>
          </cell>
        </row>
        <row r="433">
          <cell r="A433">
            <v>433</v>
          </cell>
        </row>
        <row r="434">
          <cell r="A434">
            <v>434</v>
          </cell>
        </row>
        <row r="435">
          <cell r="A435">
            <v>435</v>
          </cell>
        </row>
        <row r="436">
          <cell r="A436">
            <v>436</v>
          </cell>
        </row>
        <row r="437">
          <cell r="A437">
            <v>437</v>
          </cell>
        </row>
        <row r="438">
          <cell r="A438">
            <v>438</v>
          </cell>
        </row>
        <row r="439">
          <cell r="A439">
            <v>439</v>
          </cell>
        </row>
        <row r="440">
          <cell r="A440">
            <v>440</v>
          </cell>
        </row>
        <row r="441">
          <cell r="A441">
            <v>441</v>
          </cell>
        </row>
        <row r="442">
          <cell r="A442">
            <v>442</v>
          </cell>
        </row>
        <row r="443">
          <cell r="A443">
            <v>443</v>
          </cell>
        </row>
        <row r="444">
          <cell r="A444">
            <v>444</v>
          </cell>
        </row>
        <row r="445">
          <cell r="A445">
            <v>445</v>
          </cell>
        </row>
        <row r="446">
          <cell r="A446">
            <v>446</v>
          </cell>
        </row>
        <row r="447">
          <cell r="A447">
            <v>447</v>
          </cell>
        </row>
        <row r="448">
          <cell r="A448">
            <v>448</v>
          </cell>
        </row>
        <row r="449">
          <cell r="A449">
            <v>449</v>
          </cell>
        </row>
        <row r="450">
          <cell r="A450">
            <v>450</v>
          </cell>
        </row>
        <row r="451">
          <cell r="A451">
            <v>451</v>
          </cell>
        </row>
        <row r="452">
          <cell r="A452">
            <v>452</v>
          </cell>
        </row>
        <row r="453">
          <cell r="A453">
            <v>453</v>
          </cell>
        </row>
        <row r="454">
          <cell r="A454">
            <v>454</v>
          </cell>
        </row>
        <row r="455">
          <cell r="A455">
            <v>455</v>
          </cell>
        </row>
        <row r="456">
          <cell r="A456">
            <v>456</v>
          </cell>
        </row>
        <row r="457">
          <cell r="A457">
            <v>457</v>
          </cell>
        </row>
        <row r="458">
          <cell r="A458">
            <v>458</v>
          </cell>
        </row>
        <row r="459">
          <cell r="A459">
            <v>459</v>
          </cell>
        </row>
        <row r="460">
          <cell r="A460">
            <v>460</v>
          </cell>
        </row>
        <row r="461">
          <cell r="A461">
            <v>461</v>
          </cell>
        </row>
        <row r="462">
          <cell r="A462">
            <v>462</v>
          </cell>
        </row>
        <row r="463">
          <cell r="A463">
            <v>463</v>
          </cell>
        </row>
        <row r="464">
          <cell r="A464">
            <v>464</v>
          </cell>
        </row>
        <row r="465">
          <cell r="A465">
            <v>465</v>
          </cell>
        </row>
        <row r="466">
          <cell r="A466">
            <v>466</v>
          </cell>
        </row>
        <row r="467">
          <cell r="A467">
            <v>467</v>
          </cell>
        </row>
        <row r="468">
          <cell r="A468">
            <v>468</v>
          </cell>
        </row>
        <row r="469">
          <cell r="A469">
            <v>469</v>
          </cell>
        </row>
        <row r="470">
          <cell r="A470">
            <v>470</v>
          </cell>
        </row>
        <row r="471">
          <cell r="A471">
            <v>471</v>
          </cell>
        </row>
        <row r="472">
          <cell r="A472">
            <v>472</v>
          </cell>
        </row>
        <row r="473">
          <cell r="A473">
            <v>473</v>
          </cell>
        </row>
        <row r="474">
          <cell r="A474">
            <v>474</v>
          </cell>
        </row>
        <row r="475">
          <cell r="A475">
            <v>475</v>
          </cell>
        </row>
        <row r="476">
          <cell r="A476">
            <v>476</v>
          </cell>
        </row>
        <row r="477">
          <cell r="A477">
            <v>477</v>
          </cell>
        </row>
        <row r="478">
          <cell r="A478">
            <v>478</v>
          </cell>
        </row>
        <row r="479">
          <cell r="A479">
            <v>479</v>
          </cell>
        </row>
        <row r="480">
          <cell r="A480">
            <v>480</v>
          </cell>
        </row>
        <row r="481">
          <cell r="A481">
            <v>481</v>
          </cell>
        </row>
        <row r="482">
          <cell r="A482">
            <v>482</v>
          </cell>
        </row>
        <row r="483">
          <cell r="A483">
            <v>483</v>
          </cell>
        </row>
        <row r="484">
          <cell r="A484">
            <v>484</v>
          </cell>
        </row>
        <row r="485">
          <cell r="A485">
            <v>485</v>
          </cell>
        </row>
        <row r="486">
          <cell r="A486">
            <v>486</v>
          </cell>
        </row>
        <row r="487">
          <cell r="A487">
            <v>487</v>
          </cell>
        </row>
        <row r="488">
          <cell r="A488">
            <v>488</v>
          </cell>
        </row>
        <row r="489">
          <cell r="A489">
            <v>489</v>
          </cell>
        </row>
        <row r="490">
          <cell r="A490">
            <v>490</v>
          </cell>
        </row>
        <row r="491">
          <cell r="A491">
            <v>491</v>
          </cell>
        </row>
        <row r="492">
          <cell r="A492">
            <v>492</v>
          </cell>
        </row>
        <row r="493">
          <cell r="A493">
            <v>493</v>
          </cell>
        </row>
        <row r="494">
          <cell r="A494">
            <v>494</v>
          </cell>
        </row>
        <row r="495">
          <cell r="A495">
            <v>495</v>
          </cell>
        </row>
        <row r="496">
          <cell r="A496">
            <v>496</v>
          </cell>
        </row>
        <row r="497">
          <cell r="A497">
            <v>497</v>
          </cell>
        </row>
        <row r="498">
          <cell r="A498">
            <v>498</v>
          </cell>
        </row>
        <row r="499">
          <cell r="A499">
            <v>499</v>
          </cell>
        </row>
        <row r="500">
          <cell r="A500">
            <v>500</v>
          </cell>
        </row>
        <row r="501">
          <cell r="A501">
            <v>501</v>
          </cell>
        </row>
        <row r="502">
          <cell r="A502">
            <v>502</v>
          </cell>
        </row>
        <row r="503">
          <cell r="A503">
            <v>503</v>
          </cell>
        </row>
        <row r="504">
          <cell r="A504">
            <v>504</v>
          </cell>
        </row>
        <row r="505">
          <cell r="A505">
            <v>505</v>
          </cell>
        </row>
        <row r="506">
          <cell r="A506">
            <v>506</v>
          </cell>
        </row>
        <row r="507">
          <cell r="A507">
            <v>507</v>
          </cell>
        </row>
        <row r="508">
          <cell r="A508">
            <v>508</v>
          </cell>
        </row>
        <row r="509">
          <cell r="A509">
            <v>509</v>
          </cell>
        </row>
        <row r="510">
          <cell r="A510">
            <v>510</v>
          </cell>
        </row>
        <row r="511">
          <cell r="A511">
            <v>511</v>
          </cell>
        </row>
        <row r="512">
          <cell r="A512">
            <v>512</v>
          </cell>
        </row>
        <row r="513">
          <cell r="A513">
            <v>513</v>
          </cell>
        </row>
        <row r="514">
          <cell r="A514">
            <v>514</v>
          </cell>
        </row>
        <row r="515">
          <cell r="A515">
            <v>515</v>
          </cell>
        </row>
        <row r="516">
          <cell r="A516">
            <v>516</v>
          </cell>
        </row>
        <row r="517">
          <cell r="A517">
            <v>517</v>
          </cell>
        </row>
        <row r="518">
          <cell r="A518">
            <v>518</v>
          </cell>
        </row>
        <row r="519">
          <cell r="A519">
            <v>519</v>
          </cell>
        </row>
        <row r="520">
          <cell r="A520">
            <v>520</v>
          </cell>
        </row>
        <row r="521">
          <cell r="A521">
            <v>521</v>
          </cell>
        </row>
        <row r="522">
          <cell r="A522">
            <v>522</v>
          </cell>
        </row>
        <row r="523">
          <cell r="A523">
            <v>523</v>
          </cell>
        </row>
        <row r="524">
          <cell r="A524">
            <v>524</v>
          </cell>
        </row>
        <row r="525">
          <cell r="A525">
            <v>525</v>
          </cell>
        </row>
        <row r="526">
          <cell r="A526">
            <v>526</v>
          </cell>
        </row>
        <row r="527">
          <cell r="A527">
            <v>527</v>
          </cell>
        </row>
        <row r="528">
          <cell r="A528">
            <v>528</v>
          </cell>
        </row>
        <row r="529">
          <cell r="A529">
            <v>529</v>
          </cell>
        </row>
        <row r="530">
          <cell r="A530">
            <v>530</v>
          </cell>
        </row>
        <row r="531">
          <cell r="A531">
            <v>531</v>
          </cell>
        </row>
        <row r="532">
          <cell r="A532">
            <v>532</v>
          </cell>
        </row>
        <row r="533">
          <cell r="A533">
            <v>533</v>
          </cell>
        </row>
        <row r="534">
          <cell r="A534">
            <v>534</v>
          </cell>
        </row>
        <row r="535">
          <cell r="A535">
            <v>535</v>
          </cell>
        </row>
        <row r="536">
          <cell r="A536">
            <v>536</v>
          </cell>
        </row>
        <row r="537">
          <cell r="A537">
            <v>537</v>
          </cell>
        </row>
        <row r="538">
          <cell r="A538">
            <v>538</v>
          </cell>
        </row>
        <row r="539">
          <cell r="A539">
            <v>539</v>
          </cell>
        </row>
        <row r="540">
          <cell r="A540">
            <v>540</v>
          </cell>
        </row>
        <row r="541">
          <cell r="A541">
            <v>541</v>
          </cell>
        </row>
        <row r="542">
          <cell r="A542">
            <v>542</v>
          </cell>
        </row>
        <row r="543">
          <cell r="A543">
            <v>543</v>
          </cell>
        </row>
        <row r="544">
          <cell r="A544">
            <v>544</v>
          </cell>
        </row>
        <row r="545">
          <cell r="A545">
            <v>545</v>
          </cell>
        </row>
        <row r="546">
          <cell r="A546">
            <v>546</v>
          </cell>
        </row>
        <row r="547">
          <cell r="A547">
            <v>547</v>
          </cell>
        </row>
        <row r="548">
          <cell r="A548">
            <v>548</v>
          </cell>
        </row>
        <row r="549">
          <cell r="A549">
            <v>549</v>
          </cell>
        </row>
        <row r="550">
          <cell r="A550">
            <v>550</v>
          </cell>
        </row>
        <row r="551">
          <cell r="A551">
            <v>551</v>
          </cell>
        </row>
        <row r="552">
          <cell r="A552">
            <v>552</v>
          </cell>
        </row>
        <row r="553">
          <cell r="A553">
            <v>553</v>
          </cell>
        </row>
        <row r="554">
          <cell r="A554">
            <v>554</v>
          </cell>
        </row>
        <row r="555">
          <cell r="A555">
            <v>555</v>
          </cell>
        </row>
        <row r="556">
          <cell r="A556">
            <v>556</v>
          </cell>
        </row>
        <row r="557">
          <cell r="A557">
            <v>557</v>
          </cell>
        </row>
        <row r="558">
          <cell r="A558">
            <v>558</v>
          </cell>
        </row>
        <row r="559">
          <cell r="A559">
            <v>559</v>
          </cell>
        </row>
        <row r="560">
          <cell r="A560">
            <v>560</v>
          </cell>
        </row>
        <row r="561">
          <cell r="A561">
            <v>561</v>
          </cell>
        </row>
        <row r="562">
          <cell r="A562">
            <v>562</v>
          </cell>
        </row>
        <row r="563">
          <cell r="A563">
            <v>563</v>
          </cell>
        </row>
        <row r="564">
          <cell r="A564">
            <v>564</v>
          </cell>
        </row>
        <row r="565">
          <cell r="A565">
            <v>565</v>
          </cell>
        </row>
        <row r="566">
          <cell r="A566">
            <v>566</v>
          </cell>
        </row>
        <row r="567">
          <cell r="A567">
            <v>567</v>
          </cell>
        </row>
        <row r="568">
          <cell r="A568">
            <v>568</v>
          </cell>
        </row>
        <row r="569">
          <cell r="A569">
            <v>569</v>
          </cell>
        </row>
        <row r="570">
          <cell r="A570">
            <v>570</v>
          </cell>
        </row>
        <row r="571">
          <cell r="A571">
            <v>571</v>
          </cell>
        </row>
        <row r="572">
          <cell r="A572">
            <v>572</v>
          </cell>
        </row>
        <row r="573">
          <cell r="A573">
            <v>573</v>
          </cell>
        </row>
        <row r="574">
          <cell r="A574">
            <v>574</v>
          </cell>
        </row>
        <row r="575">
          <cell r="A575">
            <v>575</v>
          </cell>
        </row>
        <row r="576">
          <cell r="A576">
            <v>576</v>
          </cell>
        </row>
        <row r="577">
          <cell r="A577">
            <v>577</v>
          </cell>
        </row>
        <row r="578">
          <cell r="A578">
            <v>578</v>
          </cell>
        </row>
        <row r="579">
          <cell r="A579">
            <v>579</v>
          </cell>
        </row>
        <row r="580">
          <cell r="A580">
            <v>580</v>
          </cell>
        </row>
        <row r="581">
          <cell r="A581">
            <v>581</v>
          </cell>
        </row>
        <row r="582">
          <cell r="A582">
            <v>582</v>
          </cell>
        </row>
        <row r="583">
          <cell r="A583">
            <v>583</v>
          </cell>
        </row>
        <row r="584">
          <cell r="A584">
            <v>584</v>
          </cell>
        </row>
        <row r="585">
          <cell r="A585">
            <v>585</v>
          </cell>
        </row>
        <row r="586">
          <cell r="A586">
            <v>586</v>
          </cell>
        </row>
        <row r="587">
          <cell r="A587">
            <v>587</v>
          </cell>
        </row>
        <row r="588">
          <cell r="A588">
            <v>588</v>
          </cell>
        </row>
        <row r="589">
          <cell r="A589">
            <v>589</v>
          </cell>
        </row>
        <row r="590">
          <cell r="A590">
            <v>590</v>
          </cell>
        </row>
        <row r="591">
          <cell r="A591">
            <v>591</v>
          </cell>
        </row>
        <row r="592">
          <cell r="A592">
            <v>592</v>
          </cell>
        </row>
        <row r="593">
          <cell r="A593">
            <v>593</v>
          </cell>
        </row>
        <row r="594">
          <cell r="A594">
            <v>594</v>
          </cell>
        </row>
        <row r="595">
          <cell r="A595">
            <v>595</v>
          </cell>
        </row>
        <row r="596">
          <cell r="A596">
            <v>596</v>
          </cell>
        </row>
        <row r="597">
          <cell r="A597">
            <v>597</v>
          </cell>
        </row>
        <row r="598">
          <cell r="A598">
            <v>598</v>
          </cell>
        </row>
        <row r="599">
          <cell r="A599">
            <v>599</v>
          </cell>
        </row>
        <row r="600">
          <cell r="A600">
            <v>600</v>
          </cell>
        </row>
        <row r="601">
          <cell r="A601">
            <v>601</v>
          </cell>
        </row>
        <row r="602">
          <cell r="A602">
            <v>602</v>
          </cell>
        </row>
        <row r="603">
          <cell r="A603">
            <v>603</v>
          </cell>
        </row>
        <row r="604">
          <cell r="A604">
            <v>604</v>
          </cell>
        </row>
        <row r="605">
          <cell r="A605">
            <v>605</v>
          </cell>
        </row>
        <row r="606">
          <cell r="A606">
            <v>606</v>
          </cell>
        </row>
        <row r="607">
          <cell r="A607">
            <v>607</v>
          </cell>
        </row>
        <row r="608">
          <cell r="A608">
            <v>608</v>
          </cell>
        </row>
        <row r="609">
          <cell r="A609">
            <v>609</v>
          </cell>
        </row>
        <row r="610">
          <cell r="A610">
            <v>610</v>
          </cell>
        </row>
        <row r="611">
          <cell r="A611">
            <v>611</v>
          </cell>
        </row>
        <row r="612">
          <cell r="A612">
            <v>612</v>
          </cell>
        </row>
        <row r="613">
          <cell r="A613">
            <v>613</v>
          </cell>
        </row>
        <row r="614">
          <cell r="A614">
            <v>614</v>
          </cell>
        </row>
        <row r="615">
          <cell r="A615">
            <v>615</v>
          </cell>
        </row>
        <row r="616">
          <cell r="A616">
            <v>616</v>
          </cell>
        </row>
        <row r="617">
          <cell r="A617">
            <v>617</v>
          </cell>
        </row>
        <row r="618">
          <cell r="A618">
            <v>618</v>
          </cell>
        </row>
        <row r="619">
          <cell r="A619">
            <v>619</v>
          </cell>
        </row>
        <row r="620">
          <cell r="A620">
            <v>620</v>
          </cell>
        </row>
        <row r="621">
          <cell r="A621">
            <v>621</v>
          </cell>
        </row>
        <row r="622">
          <cell r="A622">
            <v>622</v>
          </cell>
        </row>
        <row r="623">
          <cell r="A623">
            <v>623</v>
          </cell>
        </row>
        <row r="624">
          <cell r="A624">
            <v>624</v>
          </cell>
        </row>
        <row r="625">
          <cell r="A625">
            <v>625</v>
          </cell>
        </row>
        <row r="626">
          <cell r="A626">
            <v>626</v>
          </cell>
        </row>
        <row r="627">
          <cell r="A627">
            <v>627</v>
          </cell>
        </row>
        <row r="628">
          <cell r="A628">
            <v>628</v>
          </cell>
        </row>
        <row r="629">
          <cell r="A629">
            <v>629</v>
          </cell>
        </row>
        <row r="630">
          <cell r="A630">
            <v>630</v>
          </cell>
        </row>
        <row r="631">
          <cell r="A631">
            <v>631</v>
          </cell>
        </row>
        <row r="632">
          <cell r="A632">
            <v>632</v>
          </cell>
        </row>
        <row r="633">
          <cell r="A633">
            <v>633</v>
          </cell>
        </row>
        <row r="634">
          <cell r="A634">
            <v>634</v>
          </cell>
        </row>
        <row r="635">
          <cell r="A635">
            <v>635</v>
          </cell>
        </row>
        <row r="636">
          <cell r="A636">
            <v>636</v>
          </cell>
        </row>
        <row r="637">
          <cell r="A637">
            <v>637</v>
          </cell>
        </row>
        <row r="638">
          <cell r="A638">
            <v>638</v>
          </cell>
        </row>
        <row r="639">
          <cell r="A639">
            <v>639</v>
          </cell>
        </row>
        <row r="640">
          <cell r="A640">
            <v>640</v>
          </cell>
        </row>
        <row r="641">
          <cell r="A641">
            <v>641</v>
          </cell>
        </row>
        <row r="642">
          <cell r="A642">
            <v>642</v>
          </cell>
        </row>
        <row r="643">
          <cell r="A643">
            <v>643</v>
          </cell>
        </row>
        <row r="644">
          <cell r="A644">
            <v>644</v>
          </cell>
        </row>
        <row r="645">
          <cell r="A645">
            <v>645</v>
          </cell>
        </row>
        <row r="646">
          <cell r="A646">
            <v>646</v>
          </cell>
        </row>
        <row r="647">
          <cell r="A647">
            <v>647</v>
          </cell>
        </row>
        <row r="648">
          <cell r="A648">
            <v>648</v>
          </cell>
        </row>
        <row r="649">
          <cell r="A649">
            <v>649</v>
          </cell>
        </row>
        <row r="650">
          <cell r="A650">
            <v>650</v>
          </cell>
        </row>
        <row r="651">
          <cell r="A651">
            <v>651</v>
          </cell>
        </row>
        <row r="652">
          <cell r="A652">
            <v>652</v>
          </cell>
        </row>
        <row r="653">
          <cell r="A653">
            <v>653</v>
          </cell>
        </row>
        <row r="654">
          <cell r="A654">
            <v>654</v>
          </cell>
        </row>
        <row r="655">
          <cell r="A655">
            <v>655</v>
          </cell>
        </row>
        <row r="656">
          <cell r="A656">
            <v>656</v>
          </cell>
        </row>
        <row r="657">
          <cell r="A657">
            <v>657</v>
          </cell>
        </row>
        <row r="658">
          <cell r="A658">
            <v>658</v>
          </cell>
        </row>
        <row r="659">
          <cell r="A659">
            <v>659</v>
          </cell>
        </row>
        <row r="660">
          <cell r="A660">
            <v>660</v>
          </cell>
        </row>
        <row r="661">
          <cell r="A661">
            <v>661</v>
          </cell>
        </row>
        <row r="662">
          <cell r="A662">
            <v>662</v>
          </cell>
        </row>
        <row r="663">
          <cell r="A663">
            <v>663</v>
          </cell>
        </row>
        <row r="664">
          <cell r="A664">
            <v>664</v>
          </cell>
        </row>
        <row r="665">
          <cell r="A665">
            <v>665</v>
          </cell>
        </row>
        <row r="666">
          <cell r="A666">
            <v>666</v>
          </cell>
        </row>
        <row r="667">
          <cell r="A667">
            <v>667</v>
          </cell>
        </row>
        <row r="668">
          <cell r="A668">
            <v>668</v>
          </cell>
        </row>
        <row r="669">
          <cell r="A669">
            <v>669</v>
          </cell>
        </row>
        <row r="670">
          <cell r="A670">
            <v>670</v>
          </cell>
        </row>
        <row r="671">
          <cell r="A671">
            <v>671</v>
          </cell>
        </row>
        <row r="672">
          <cell r="A672">
            <v>672</v>
          </cell>
        </row>
        <row r="673">
          <cell r="A673">
            <v>673</v>
          </cell>
        </row>
        <row r="674">
          <cell r="A674">
            <v>674</v>
          </cell>
        </row>
        <row r="675">
          <cell r="A675">
            <v>675</v>
          </cell>
        </row>
        <row r="676">
          <cell r="A676">
            <v>676</v>
          </cell>
        </row>
        <row r="677">
          <cell r="A677">
            <v>677</v>
          </cell>
        </row>
        <row r="678">
          <cell r="A678">
            <v>678</v>
          </cell>
        </row>
        <row r="679">
          <cell r="A679">
            <v>679</v>
          </cell>
        </row>
        <row r="680">
          <cell r="A680">
            <v>680</v>
          </cell>
        </row>
        <row r="681">
          <cell r="A681">
            <v>681</v>
          </cell>
        </row>
        <row r="682">
          <cell r="A682">
            <v>682</v>
          </cell>
        </row>
        <row r="683">
          <cell r="A683">
            <v>683</v>
          </cell>
        </row>
        <row r="684">
          <cell r="A684">
            <v>684</v>
          </cell>
        </row>
        <row r="685">
          <cell r="A685">
            <v>685</v>
          </cell>
        </row>
        <row r="686">
          <cell r="A686">
            <v>686</v>
          </cell>
        </row>
        <row r="687">
          <cell r="A687">
            <v>687</v>
          </cell>
        </row>
        <row r="688">
          <cell r="A688">
            <v>688</v>
          </cell>
        </row>
        <row r="689">
          <cell r="A689">
            <v>689</v>
          </cell>
        </row>
        <row r="690">
          <cell r="A690">
            <v>690</v>
          </cell>
        </row>
        <row r="691">
          <cell r="A691">
            <v>691</v>
          </cell>
        </row>
        <row r="692">
          <cell r="A692">
            <v>692</v>
          </cell>
        </row>
        <row r="693">
          <cell r="A693">
            <v>693</v>
          </cell>
        </row>
        <row r="694">
          <cell r="A694">
            <v>694</v>
          </cell>
        </row>
        <row r="695">
          <cell r="A695">
            <v>695</v>
          </cell>
        </row>
        <row r="696">
          <cell r="A696">
            <v>696</v>
          </cell>
        </row>
        <row r="697">
          <cell r="A697">
            <v>697</v>
          </cell>
        </row>
        <row r="698">
          <cell r="A698">
            <v>698</v>
          </cell>
        </row>
        <row r="699">
          <cell r="A699">
            <v>699</v>
          </cell>
        </row>
        <row r="700">
          <cell r="A700">
            <v>700</v>
          </cell>
        </row>
        <row r="701">
          <cell r="A701">
            <v>701</v>
          </cell>
        </row>
        <row r="702">
          <cell r="A702">
            <v>702</v>
          </cell>
        </row>
        <row r="703">
          <cell r="A703">
            <v>703</v>
          </cell>
        </row>
        <row r="704">
          <cell r="A704">
            <v>704</v>
          </cell>
        </row>
        <row r="705">
          <cell r="A705">
            <v>705</v>
          </cell>
        </row>
        <row r="706">
          <cell r="A706">
            <v>706</v>
          </cell>
        </row>
        <row r="707">
          <cell r="A707">
            <v>707</v>
          </cell>
        </row>
        <row r="708">
          <cell r="A708">
            <v>708</v>
          </cell>
        </row>
        <row r="709">
          <cell r="A709">
            <v>709</v>
          </cell>
        </row>
        <row r="710">
          <cell r="A710">
            <v>710</v>
          </cell>
        </row>
        <row r="711">
          <cell r="A711">
            <v>711</v>
          </cell>
        </row>
        <row r="712">
          <cell r="A712">
            <v>712</v>
          </cell>
        </row>
        <row r="713">
          <cell r="A713">
            <v>713</v>
          </cell>
        </row>
        <row r="714">
          <cell r="A714">
            <v>714</v>
          </cell>
        </row>
        <row r="715">
          <cell r="A715">
            <v>715</v>
          </cell>
        </row>
        <row r="716">
          <cell r="A716">
            <v>716</v>
          </cell>
        </row>
        <row r="717">
          <cell r="A717">
            <v>717</v>
          </cell>
        </row>
        <row r="718">
          <cell r="A718">
            <v>718</v>
          </cell>
        </row>
        <row r="719">
          <cell r="A719">
            <v>719</v>
          </cell>
        </row>
        <row r="720">
          <cell r="A720">
            <v>720</v>
          </cell>
        </row>
        <row r="721">
          <cell r="A721">
            <v>721</v>
          </cell>
        </row>
        <row r="722">
          <cell r="A722">
            <v>722</v>
          </cell>
        </row>
        <row r="723">
          <cell r="A723">
            <v>723</v>
          </cell>
        </row>
        <row r="724">
          <cell r="A724">
            <v>724</v>
          </cell>
        </row>
        <row r="725">
          <cell r="A725">
            <v>725</v>
          </cell>
        </row>
        <row r="726">
          <cell r="A726">
            <v>726</v>
          </cell>
        </row>
        <row r="727">
          <cell r="A727">
            <v>727</v>
          </cell>
        </row>
        <row r="728">
          <cell r="A728">
            <v>728</v>
          </cell>
        </row>
        <row r="729">
          <cell r="A729">
            <v>729</v>
          </cell>
        </row>
        <row r="730">
          <cell r="A730">
            <v>730</v>
          </cell>
        </row>
        <row r="731">
          <cell r="A731">
            <v>731</v>
          </cell>
        </row>
        <row r="732">
          <cell r="A732">
            <v>732</v>
          </cell>
        </row>
        <row r="733">
          <cell r="A733">
            <v>733</v>
          </cell>
        </row>
        <row r="734">
          <cell r="A734">
            <v>734</v>
          </cell>
        </row>
        <row r="735">
          <cell r="A735">
            <v>735</v>
          </cell>
        </row>
        <row r="736">
          <cell r="A736">
            <v>736</v>
          </cell>
        </row>
        <row r="737">
          <cell r="A737">
            <v>737</v>
          </cell>
        </row>
        <row r="738">
          <cell r="A738">
            <v>738</v>
          </cell>
        </row>
        <row r="739">
          <cell r="A739">
            <v>739</v>
          </cell>
        </row>
        <row r="740">
          <cell r="A740">
            <v>740</v>
          </cell>
        </row>
        <row r="741">
          <cell r="A741">
            <v>741</v>
          </cell>
        </row>
        <row r="742">
          <cell r="A742">
            <v>742</v>
          </cell>
        </row>
        <row r="743">
          <cell r="A743">
            <v>743</v>
          </cell>
        </row>
        <row r="744">
          <cell r="A744">
            <v>744</v>
          </cell>
        </row>
        <row r="745">
          <cell r="A745">
            <v>745</v>
          </cell>
        </row>
        <row r="746">
          <cell r="A746">
            <v>746</v>
          </cell>
        </row>
        <row r="747">
          <cell r="A747">
            <v>747</v>
          </cell>
        </row>
        <row r="748">
          <cell r="A748">
            <v>748</v>
          </cell>
        </row>
        <row r="749">
          <cell r="A749">
            <v>749</v>
          </cell>
        </row>
        <row r="750">
          <cell r="A750">
            <v>750</v>
          </cell>
        </row>
        <row r="751">
          <cell r="A751">
            <v>751</v>
          </cell>
        </row>
        <row r="752">
          <cell r="A752">
            <v>752</v>
          </cell>
        </row>
        <row r="753">
          <cell r="A753">
            <v>753</v>
          </cell>
        </row>
        <row r="754">
          <cell r="A754">
            <v>754</v>
          </cell>
        </row>
        <row r="755">
          <cell r="A755">
            <v>755</v>
          </cell>
        </row>
        <row r="756">
          <cell r="A756">
            <v>756</v>
          </cell>
        </row>
        <row r="757">
          <cell r="A757">
            <v>757</v>
          </cell>
        </row>
        <row r="758">
          <cell r="A758">
            <v>758</v>
          </cell>
        </row>
        <row r="759">
          <cell r="A759">
            <v>759</v>
          </cell>
        </row>
        <row r="760">
          <cell r="A760">
            <v>760</v>
          </cell>
        </row>
        <row r="761">
          <cell r="A761">
            <v>761</v>
          </cell>
        </row>
        <row r="762">
          <cell r="A762">
            <v>762</v>
          </cell>
        </row>
        <row r="763">
          <cell r="A763">
            <v>763</v>
          </cell>
        </row>
        <row r="764">
          <cell r="A764">
            <v>764</v>
          </cell>
        </row>
        <row r="765">
          <cell r="A765">
            <v>765</v>
          </cell>
        </row>
        <row r="766">
          <cell r="A766">
            <v>766</v>
          </cell>
        </row>
        <row r="767">
          <cell r="A767">
            <v>767</v>
          </cell>
        </row>
        <row r="768">
          <cell r="A768">
            <v>768</v>
          </cell>
        </row>
        <row r="769">
          <cell r="A769">
            <v>769</v>
          </cell>
        </row>
        <row r="770">
          <cell r="A770">
            <v>770</v>
          </cell>
        </row>
        <row r="771">
          <cell r="A771">
            <v>771</v>
          </cell>
        </row>
        <row r="772">
          <cell r="A772">
            <v>772</v>
          </cell>
        </row>
        <row r="773">
          <cell r="A773">
            <v>773</v>
          </cell>
        </row>
        <row r="774">
          <cell r="A774">
            <v>774</v>
          </cell>
        </row>
        <row r="775">
          <cell r="A775">
            <v>775</v>
          </cell>
        </row>
        <row r="776">
          <cell r="A776">
            <v>776</v>
          </cell>
        </row>
        <row r="777">
          <cell r="A777">
            <v>777</v>
          </cell>
        </row>
        <row r="778">
          <cell r="A778">
            <v>778</v>
          </cell>
        </row>
        <row r="779">
          <cell r="A779">
            <v>779</v>
          </cell>
        </row>
        <row r="780">
          <cell r="A780">
            <v>780</v>
          </cell>
        </row>
        <row r="781">
          <cell r="A781">
            <v>781</v>
          </cell>
        </row>
        <row r="782">
          <cell r="A782">
            <v>782</v>
          </cell>
        </row>
        <row r="783">
          <cell r="A783">
            <v>783</v>
          </cell>
        </row>
        <row r="784">
          <cell r="A784">
            <v>784</v>
          </cell>
        </row>
        <row r="785">
          <cell r="A785">
            <v>785</v>
          </cell>
        </row>
        <row r="786">
          <cell r="A786">
            <v>786</v>
          </cell>
        </row>
        <row r="787">
          <cell r="A787">
            <v>787</v>
          </cell>
        </row>
        <row r="788">
          <cell r="A788">
            <v>788</v>
          </cell>
        </row>
        <row r="789">
          <cell r="A789">
            <v>789</v>
          </cell>
        </row>
        <row r="790">
          <cell r="A790">
            <v>790</v>
          </cell>
        </row>
        <row r="791">
          <cell r="A791">
            <v>791</v>
          </cell>
        </row>
        <row r="792">
          <cell r="A792">
            <v>792</v>
          </cell>
        </row>
        <row r="793">
          <cell r="A793">
            <v>793</v>
          </cell>
        </row>
        <row r="794">
          <cell r="A794">
            <v>794</v>
          </cell>
        </row>
        <row r="795">
          <cell r="A795">
            <v>795</v>
          </cell>
        </row>
        <row r="796">
          <cell r="A796">
            <v>796</v>
          </cell>
        </row>
        <row r="797">
          <cell r="A797">
            <v>797</v>
          </cell>
        </row>
        <row r="798">
          <cell r="A798">
            <v>798</v>
          </cell>
        </row>
        <row r="799">
          <cell r="A799">
            <v>799</v>
          </cell>
        </row>
        <row r="800">
          <cell r="A800">
            <v>800</v>
          </cell>
        </row>
        <row r="801">
          <cell r="A801">
            <v>801</v>
          </cell>
        </row>
        <row r="802">
          <cell r="A802">
            <v>802</v>
          </cell>
        </row>
        <row r="803">
          <cell r="A803">
            <v>803</v>
          </cell>
        </row>
        <row r="804">
          <cell r="A804">
            <v>804</v>
          </cell>
        </row>
        <row r="805">
          <cell r="A805">
            <v>805</v>
          </cell>
        </row>
        <row r="806">
          <cell r="A806">
            <v>806</v>
          </cell>
        </row>
        <row r="807">
          <cell r="A807">
            <v>807</v>
          </cell>
        </row>
        <row r="808">
          <cell r="A808">
            <v>808</v>
          </cell>
        </row>
        <row r="809">
          <cell r="A809">
            <v>809</v>
          </cell>
        </row>
        <row r="810">
          <cell r="A810">
            <v>810</v>
          </cell>
        </row>
        <row r="811">
          <cell r="A811">
            <v>811</v>
          </cell>
        </row>
        <row r="812">
          <cell r="A812">
            <v>812</v>
          </cell>
        </row>
        <row r="813">
          <cell r="A813">
            <v>813</v>
          </cell>
        </row>
        <row r="814">
          <cell r="A814">
            <v>814</v>
          </cell>
        </row>
        <row r="815">
          <cell r="A815">
            <v>815</v>
          </cell>
        </row>
        <row r="816">
          <cell r="A816">
            <v>816</v>
          </cell>
        </row>
        <row r="817">
          <cell r="A817">
            <v>817</v>
          </cell>
        </row>
        <row r="818">
          <cell r="A818">
            <v>818</v>
          </cell>
        </row>
        <row r="819">
          <cell r="A819">
            <v>819</v>
          </cell>
        </row>
        <row r="820">
          <cell r="A820">
            <v>820</v>
          </cell>
        </row>
        <row r="821">
          <cell r="A821">
            <v>821</v>
          </cell>
        </row>
        <row r="822">
          <cell r="A822">
            <v>822</v>
          </cell>
        </row>
        <row r="823">
          <cell r="A823">
            <v>823</v>
          </cell>
        </row>
        <row r="824">
          <cell r="A824">
            <v>824</v>
          </cell>
        </row>
        <row r="825">
          <cell r="A825">
            <v>825</v>
          </cell>
        </row>
        <row r="826">
          <cell r="A826">
            <v>826</v>
          </cell>
        </row>
        <row r="827">
          <cell r="A827">
            <v>827</v>
          </cell>
        </row>
        <row r="828">
          <cell r="A828">
            <v>828</v>
          </cell>
        </row>
        <row r="829">
          <cell r="A829">
            <v>829</v>
          </cell>
        </row>
        <row r="830">
          <cell r="A830">
            <v>830</v>
          </cell>
        </row>
        <row r="831">
          <cell r="A831">
            <v>831</v>
          </cell>
        </row>
        <row r="832">
          <cell r="A832">
            <v>832</v>
          </cell>
        </row>
        <row r="833">
          <cell r="A833">
            <v>833</v>
          </cell>
        </row>
        <row r="834">
          <cell r="A834">
            <v>834</v>
          </cell>
        </row>
        <row r="835">
          <cell r="A835">
            <v>835</v>
          </cell>
        </row>
        <row r="836">
          <cell r="A836">
            <v>836</v>
          </cell>
        </row>
        <row r="837">
          <cell r="A837">
            <v>837</v>
          </cell>
        </row>
        <row r="838">
          <cell r="A838">
            <v>838</v>
          </cell>
        </row>
        <row r="839">
          <cell r="A839">
            <v>839</v>
          </cell>
        </row>
        <row r="840">
          <cell r="A840">
            <v>840</v>
          </cell>
        </row>
        <row r="841">
          <cell r="A841">
            <v>841</v>
          </cell>
        </row>
        <row r="842">
          <cell r="A842">
            <v>842</v>
          </cell>
        </row>
        <row r="843">
          <cell r="A843">
            <v>843</v>
          </cell>
        </row>
        <row r="844">
          <cell r="A844">
            <v>844</v>
          </cell>
        </row>
        <row r="845">
          <cell r="A845">
            <v>845</v>
          </cell>
        </row>
        <row r="846">
          <cell r="A846">
            <v>846</v>
          </cell>
        </row>
        <row r="847">
          <cell r="A847">
            <v>847</v>
          </cell>
        </row>
        <row r="848">
          <cell r="A848">
            <v>848</v>
          </cell>
        </row>
        <row r="849">
          <cell r="A849">
            <v>849</v>
          </cell>
        </row>
        <row r="850">
          <cell r="A850">
            <v>850</v>
          </cell>
        </row>
        <row r="851">
          <cell r="A851">
            <v>851</v>
          </cell>
        </row>
        <row r="852">
          <cell r="A852">
            <v>852</v>
          </cell>
        </row>
        <row r="853">
          <cell r="A853">
            <v>853</v>
          </cell>
        </row>
        <row r="854">
          <cell r="A854">
            <v>854</v>
          </cell>
        </row>
        <row r="855">
          <cell r="A855">
            <v>855</v>
          </cell>
        </row>
        <row r="856">
          <cell r="A856">
            <v>856</v>
          </cell>
        </row>
        <row r="857">
          <cell r="A857">
            <v>857</v>
          </cell>
        </row>
        <row r="858">
          <cell r="A858">
            <v>858</v>
          </cell>
        </row>
        <row r="859">
          <cell r="A859">
            <v>859</v>
          </cell>
        </row>
        <row r="860">
          <cell r="A860">
            <v>860</v>
          </cell>
        </row>
        <row r="861">
          <cell r="A861">
            <v>861</v>
          </cell>
        </row>
        <row r="862">
          <cell r="A862">
            <v>862</v>
          </cell>
        </row>
        <row r="863">
          <cell r="A863">
            <v>863</v>
          </cell>
        </row>
        <row r="864">
          <cell r="A864">
            <v>864</v>
          </cell>
        </row>
        <row r="865">
          <cell r="A865">
            <v>865</v>
          </cell>
        </row>
        <row r="866">
          <cell r="A866">
            <v>866</v>
          </cell>
        </row>
        <row r="867">
          <cell r="A867">
            <v>867</v>
          </cell>
        </row>
        <row r="868">
          <cell r="A868">
            <v>868</v>
          </cell>
        </row>
        <row r="869">
          <cell r="A869">
            <v>869</v>
          </cell>
        </row>
        <row r="870">
          <cell r="A870">
            <v>870</v>
          </cell>
        </row>
        <row r="871">
          <cell r="A871">
            <v>871</v>
          </cell>
        </row>
        <row r="872">
          <cell r="A872">
            <v>872</v>
          </cell>
        </row>
        <row r="873">
          <cell r="A873">
            <v>873</v>
          </cell>
        </row>
        <row r="874">
          <cell r="A874">
            <v>874</v>
          </cell>
        </row>
        <row r="875">
          <cell r="A875">
            <v>875</v>
          </cell>
        </row>
        <row r="876">
          <cell r="A876">
            <v>876</v>
          </cell>
        </row>
        <row r="877">
          <cell r="A877">
            <v>877</v>
          </cell>
        </row>
        <row r="878">
          <cell r="A878">
            <v>878</v>
          </cell>
        </row>
        <row r="879">
          <cell r="A879">
            <v>879</v>
          </cell>
        </row>
        <row r="880">
          <cell r="A880">
            <v>880</v>
          </cell>
        </row>
        <row r="881">
          <cell r="A881">
            <v>881</v>
          </cell>
        </row>
        <row r="882">
          <cell r="A882">
            <v>882</v>
          </cell>
        </row>
        <row r="883">
          <cell r="A883">
            <v>883</v>
          </cell>
        </row>
        <row r="884">
          <cell r="A884">
            <v>884</v>
          </cell>
        </row>
        <row r="885">
          <cell r="A885">
            <v>885</v>
          </cell>
        </row>
        <row r="886">
          <cell r="A886">
            <v>886</v>
          </cell>
        </row>
        <row r="887">
          <cell r="A887">
            <v>887</v>
          </cell>
        </row>
        <row r="888">
          <cell r="A888">
            <v>888</v>
          </cell>
        </row>
        <row r="889">
          <cell r="A889">
            <v>889</v>
          </cell>
        </row>
        <row r="890">
          <cell r="A890">
            <v>890</v>
          </cell>
        </row>
        <row r="891">
          <cell r="A891">
            <v>891</v>
          </cell>
        </row>
        <row r="892">
          <cell r="A892">
            <v>892</v>
          </cell>
        </row>
        <row r="893">
          <cell r="A893">
            <v>893</v>
          </cell>
        </row>
        <row r="894">
          <cell r="A894">
            <v>894</v>
          </cell>
        </row>
        <row r="895">
          <cell r="A895">
            <v>895</v>
          </cell>
        </row>
        <row r="896">
          <cell r="A896">
            <v>896</v>
          </cell>
        </row>
        <row r="897">
          <cell r="A897">
            <v>897</v>
          </cell>
        </row>
        <row r="898">
          <cell r="A898">
            <v>898</v>
          </cell>
        </row>
        <row r="899">
          <cell r="A899">
            <v>899</v>
          </cell>
        </row>
        <row r="900">
          <cell r="A900">
            <v>900</v>
          </cell>
        </row>
        <row r="901">
          <cell r="A901">
            <v>901</v>
          </cell>
        </row>
        <row r="902">
          <cell r="A902">
            <v>902</v>
          </cell>
        </row>
        <row r="903">
          <cell r="A903">
            <v>903</v>
          </cell>
        </row>
        <row r="904">
          <cell r="A904">
            <v>904</v>
          </cell>
        </row>
        <row r="905">
          <cell r="A905">
            <v>905</v>
          </cell>
        </row>
        <row r="906">
          <cell r="A906">
            <v>906</v>
          </cell>
        </row>
        <row r="907">
          <cell r="A907">
            <v>907</v>
          </cell>
        </row>
        <row r="908">
          <cell r="A908">
            <v>908</v>
          </cell>
        </row>
        <row r="909">
          <cell r="A909">
            <v>909</v>
          </cell>
        </row>
        <row r="910">
          <cell r="A910">
            <v>910</v>
          </cell>
        </row>
        <row r="911">
          <cell r="A911">
            <v>911</v>
          </cell>
        </row>
        <row r="912">
          <cell r="A912">
            <v>912</v>
          </cell>
        </row>
        <row r="913">
          <cell r="A913">
            <v>913</v>
          </cell>
        </row>
        <row r="914">
          <cell r="A914">
            <v>914</v>
          </cell>
        </row>
        <row r="915">
          <cell r="A915">
            <v>915</v>
          </cell>
        </row>
        <row r="916">
          <cell r="A916">
            <v>916</v>
          </cell>
        </row>
        <row r="917">
          <cell r="A917">
            <v>917</v>
          </cell>
        </row>
        <row r="918">
          <cell r="A918">
            <v>918</v>
          </cell>
        </row>
        <row r="919">
          <cell r="A919">
            <v>919</v>
          </cell>
        </row>
        <row r="920">
          <cell r="A920">
            <v>920</v>
          </cell>
        </row>
        <row r="921">
          <cell r="A921">
            <v>921</v>
          </cell>
        </row>
        <row r="922">
          <cell r="A922">
            <v>922</v>
          </cell>
        </row>
        <row r="923">
          <cell r="A923">
            <v>923</v>
          </cell>
        </row>
        <row r="924">
          <cell r="A924">
            <v>924</v>
          </cell>
        </row>
        <row r="925">
          <cell r="A925">
            <v>925</v>
          </cell>
        </row>
        <row r="926">
          <cell r="A926">
            <v>926</v>
          </cell>
        </row>
        <row r="927">
          <cell r="A927">
            <v>927</v>
          </cell>
        </row>
        <row r="928">
          <cell r="A928">
            <v>928</v>
          </cell>
        </row>
        <row r="929">
          <cell r="A929">
            <v>929</v>
          </cell>
        </row>
        <row r="930">
          <cell r="A930">
            <v>930</v>
          </cell>
        </row>
        <row r="931">
          <cell r="A931">
            <v>931</v>
          </cell>
        </row>
        <row r="932">
          <cell r="A932">
            <v>932</v>
          </cell>
        </row>
        <row r="933">
          <cell r="A933">
            <v>933</v>
          </cell>
        </row>
        <row r="934">
          <cell r="A934">
            <v>934</v>
          </cell>
        </row>
        <row r="935">
          <cell r="A935">
            <v>935</v>
          </cell>
        </row>
        <row r="936">
          <cell r="A936">
            <v>936</v>
          </cell>
        </row>
        <row r="937">
          <cell r="A937">
            <v>937</v>
          </cell>
        </row>
        <row r="938">
          <cell r="A938">
            <v>938</v>
          </cell>
        </row>
        <row r="939">
          <cell r="A939">
            <v>939</v>
          </cell>
        </row>
        <row r="940">
          <cell r="A940">
            <v>940</v>
          </cell>
        </row>
        <row r="941">
          <cell r="A941">
            <v>941</v>
          </cell>
        </row>
        <row r="942">
          <cell r="A942">
            <v>942</v>
          </cell>
        </row>
        <row r="943">
          <cell r="A943">
            <v>943</v>
          </cell>
        </row>
        <row r="944">
          <cell r="A944">
            <v>944</v>
          </cell>
        </row>
        <row r="945">
          <cell r="A945">
            <v>945</v>
          </cell>
        </row>
        <row r="946">
          <cell r="A946">
            <v>946</v>
          </cell>
        </row>
        <row r="947">
          <cell r="A947">
            <v>947</v>
          </cell>
        </row>
        <row r="948">
          <cell r="A948">
            <v>948</v>
          </cell>
        </row>
        <row r="949">
          <cell r="A949">
            <v>949</v>
          </cell>
        </row>
        <row r="950">
          <cell r="A950">
            <v>950</v>
          </cell>
        </row>
        <row r="951">
          <cell r="A951">
            <v>951</v>
          </cell>
        </row>
        <row r="952">
          <cell r="A952">
            <v>952</v>
          </cell>
        </row>
        <row r="953">
          <cell r="A953">
            <v>953</v>
          </cell>
        </row>
        <row r="954">
          <cell r="A954">
            <v>954</v>
          </cell>
        </row>
        <row r="955">
          <cell r="A955">
            <v>955</v>
          </cell>
        </row>
        <row r="956">
          <cell r="A956">
            <v>956</v>
          </cell>
        </row>
        <row r="957">
          <cell r="A957">
            <v>957</v>
          </cell>
        </row>
        <row r="958">
          <cell r="A958">
            <v>958</v>
          </cell>
        </row>
        <row r="959">
          <cell r="A959">
            <v>959</v>
          </cell>
        </row>
        <row r="960">
          <cell r="A960">
            <v>960</v>
          </cell>
        </row>
        <row r="961">
          <cell r="A961">
            <v>961</v>
          </cell>
        </row>
        <row r="962">
          <cell r="A962">
            <v>962</v>
          </cell>
        </row>
        <row r="963">
          <cell r="A963">
            <v>963</v>
          </cell>
        </row>
        <row r="964">
          <cell r="A964">
            <v>964</v>
          </cell>
        </row>
        <row r="965">
          <cell r="A965">
            <v>965</v>
          </cell>
        </row>
        <row r="966">
          <cell r="A966">
            <v>966</v>
          </cell>
        </row>
        <row r="967">
          <cell r="A967">
            <v>967</v>
          </cell>
        </row>
        <row r="968">
          <cell r="A968">
            <v>968</v>
          </cell>
        </row>
        <row r="969">
          <cell r="A969">
            <v>969</v>
          </cell>
        </row>
        <row r="970">
          <cell r="A970">
            <v>970</v>
          </cell>
        </row>
        <row r="971">
          <cell r="A971">
            <v>971</v>
          </cell>
        </row>
        <row r="972">
          <cell r="A972">
            <v>972</v>
          </cell>
        </row>
        <row r="973">
          <cell r="A973">
            <v>973</v>
          </cell>
        </row>
        <row r="974">
          <cell r="A974">
            <v>974</v>
          </cell>
        </row>
        <row r="975">
          <cell r="A975">
            <v>975</v>
          </cell>
        </row>
        <row r="976">
          <cell r="A976">
            <v>976</v>
          </cell>
        </row>
        <row r="977">
          <cell r="A977">
            <v>977</v>
          </cell>
        </row>
        <row r="978">
          <cell r="A978">
            <v>978</v>
          </cell>
        </row>
        <row r="979">
          <cell r="A979">
            <v>979</v>
          </cell>
        </row>
        <row r="980">
          <cell r="A980">
            <v>980</v>
          </cell>
        </row>
        <row r="981">
          <cell r="A981">
            <v>981</v>
          </cell>
        </row>
        <row r="982">
          <cell r="A982">
            <v>982</v>
          </cell>
        </row>
        <row r="983">
          <cell r="A983">
            <v>983</v>
          </cell>
        </row>
        <row r="984">
          <cell r="A984">
            <v>984</v>
          </cell>
        </row>
        <row r="985">
          <cell r="A985">
            <v>985</v>
          </cell>
        </row>
        <row r="986">
          <cell r="A986">
            <v>986</v>
          </cell>
        </row>
        <row r="987">
          <cell r="A987">
            <v>987</v>
          </cell>
        </row>
        <row r="988">
          <cell r="A988">
            <v>988</v>
          </cell>
        </row>
        <row r="989">
          <cell r="A989">
            <v>989</v>
          </cell>
        </row>
        <row r="990">
          <cell r="A990">
            <v>990</v>
          </cell>
        </row>
        <row r="991">
          <cell r="A991">
            <v>991</v>
          </cell>
        </row>
        <row r="992">
          <cell r="A992">
            <v>992</v>
          </cell>
        </row>
        <row r="993">
          <cell r="A993">
            <v>993</v>
          </cell>
        </row>
        <row r="994">
          <cell r="A994">
            <v>994</v>
          </cell>
        </row>
        <row r="995">
          <cell r="A995">
            <v>995</v>
          </cell>
        </row>
        <row r="996">
          <cell r="A996">
            <v>996</v>
          </cell>
        </row>
        <row r="997">
          <cell r="A997">
            <v>997</v>
          </cell>
        </row>
        <row r="998">
          <cell r="A998">
            <v>998</v>
          </cell>
        </row>
        <row r="999">
          <cell r="A999">
            <v>999</v>
          </cell>
        </row>
        <row r="1000">
          <cell r="A1000">
            <v>1000</v>
          </cell>
        </row>
        <row r="1001">
          <cell r="A1001">
            <v>1001</v>
          </cell>
        </row>
        <row r="1002">
          <cell r="A1002">
            <v>1002</v>
          </cell>
        </row>
        <row r="1003">
          <cell r="A1003">
            <v>1003</v>
          </cell>
        </row>
        <row r="1004">
          <cell r="A1004">
            <v>1004</v>
          </cell>
        </row>
        <row r="1005">
          <cell r="A1005">
            <v>1005</v>
          </cell>
        </row>
        <row r="1006">
          <cell r="A1006">
            <v>1006</v>
          </cell>
        </row>
        <row r="1007">
          <cell r="A1007">
            <v>1007</v>
          </cell>
        </row>
        <row r="1008">
          <cell r="A1008">
            <v>1008</v>
          </cell>
        </row>
        <row r="1009">
          <cell r="A1009">
            <v>1009</v>
          </cell>
        </row>
        <row r="1010">
          <cell r="A1010">
            <v>1010</v>
          </cell>
        </row>
        <row r="1011">
          <cell r="A1011">
            <v>1011</v>
          </cell>
        </row>
        <row r="1012">
          <cell r="A1012">
            <v>1012</v>
          </cell>
        </row>
        <row r="1013">
          <cell r="A1013">
            <v>1013</v>
          </cell>
        </row>
        <row r="1014">
          <cell r="A1014">
            <v>1014</v>
          </cell>
        </row>
        <row r="1015">
          <cell r="A1015">
            <v>1015</v>
          </cell>
        </row>
        <row r="1016">
          <cell r="A1016">
            <v>1016</v>
          </cell>
        </row>
        <row r="1017">
          <cell r="A1017">
            <v>1017</v>
          </cell>
        </row>
        <row r="1018">
          <cell r="A1018">
            <v>1018</v>
          </cell>
        </row>
        <row r="1019">
          <cell r="A1019">
            <v>1019</v>
          </cell>
        </row>
        <row r="1020">
          <cell r="A1020">
            <v>1020</v>
          </cell>
        </row>
        <row r="1021">
          <cell r="A1021">
            <v>1021</v>
          </cell>
        </row>
        <row r="1022">
          <cell r="A1022">
            <v>1022</v>
          </cell>
        </row>
        <row r="1023">
          <cell r="A1023">
            <v>1023</v>
          </cell>
        </row>
        <row r="1024">
          <cell r="A1024">
            <v>1024</v>
          </cell>
        </row>
        <row r="1025">
          <cell r="A1025">
            <v>1025</v>
          </cell>
        </row>
        <row r="1026">
          <cell r="A1026">
            <v>1026</v>
          </cell>
        </row>
        <row r="1027">
          <cell r="A1027">
            <v>1027</v>
          </cell>
        </row>
        <row r="1028">
          <cell r="A1028">
            <v>1028</v>
          </cell>
        </row>
        <row r="1029">
          <cell r="A1029">
            <v>1029</v>
          </cell>
        </row>
        <row r="1030">
          <cell r="A1030">
            <v>1030</v>
          </cell>
        </row>
        <row r="1031">
          <cell r="A1031">
            <v>1031</v>
          </cell>
        </row>
        <row r="1032">
          <cell r="A1032">
            <v>1032</v>
          </cell>
        </row>
        <row r="1033">
          <cell r="A1033">
            <v>1033</v>
          </cell>
        </row>
        <row r="1034">
          <cell r="A1034">
            <v>1034</v>
          </cell>
        </row>
        <row r="1035">
          <cell r="A1035">
            <v>1035</v>
          </cell>
        </row>
        <row r="1036">
          <cell r="A1036">
            <v>1036</v>
          </cell>
        </row>
        <row r="1037">
          <cell r="A1037">
            <v>1037</v>
          </cell>
        </row>
        <row r="1038">
          <cell r="A1038">
            <v>1038</v>
          </cell>
        </row>
        <row r="1039">
          <cell r="A1039">
            <v>1039</v>
          </cell>
        </row>
        <row r="1040">
          <cell r="A1040">
            <v>1040</v>
          </cell>
        </row>
        <row r="1041">
          <cell r="A1041">
            <v>1041</v>
          </cell>
        </row>
        <row r="1042">
          <cell r="A1042">
            <v>1042</v>
          </cell>
        </row>
        <row r="1043">
          <cell r="A1043">
            <v>1043</v>
          </cell>
        </row>
        <row r="1044">
          <cell r="A1044">
            <v>1044</v>
          </cell>
        </row>
        <row r="1045">
          <cell r="A1045">
            <v>1045</v>
          </cell>
        </row>
        <row r="1046">
          <cell r="A1046">
            <v>1046</v>
          </cell>
        </row>
        <row r="1047">
          <cell r="A1047">
            <v>1047</v>
          </cell>
        </row>
        <row r="1048">
          <cell r="A1048">
            <v>1048</v>
          </cell>
        </row>
        <row r="1049">
          <cell r="A1049">
            <v>1049</v>
          </cell>
        </row>
        <row r="1050">
          <cell r="A1050">
            <v>1050</v>
          </cell>
        </row>
        <row r="1051">
          <cell r="A1051">
            <v>1051</v>
          </cell>
        </row>
        <row r="1052">
          <cell r="A1052">
            <v>1052</v>
          </cell>
        </row>
        <row r="1053">
          <cell r="A1053">
            <v>1053</v>
          </cell>
        </row>
        <row r="1054">
          <cell r="A1054">
            <v>1054</v>
          </cell>
        </row>
        <row r="1055">
          <cell r="A1055">
            <v>1055</v>
          </cell>
        </row>
        <row r="1056">
          <cell r="A1056">
            <v>1056</v>
          </cell>
        </row>
        <row r="1057">
          <cell r="A1057">
            <v>1057</v>
          </cell>
        </row>
        <row r="1058">
          <cell r="A1058">
            <v>1058</v>
          </cell>
        </row>
        <row r="1059">
          <cell r="A1059">
            <v>1059</v>
          </cell>
        </row>
        <row r="1060">
          <cell r="A1060">
            <v>1060</v>
          </cell>
        </row>
        <row r="1061">
          <cell r="A1061">
            <v>1061</v>
          </cell>
        </row>
        <row r="1062">
          <cell r="A1062">
            <v>1062</v>
          </cell>
        </row>
        <row r="1063">
          <cell r="A1063">
            <v>1063</v>
          </cell>
        </row>
        <row r="1064">
          <cell r="A1064">
            <v>1064</v>
          </cell>
        </row>
        <row r="1065">
          <cell r="A1065">
            <v>1065</v>
          </cell>
        </row>
        <row r="1066">
          <cell r="A1066">
            <v>1066</v>
          </cell>
        </row>
        <row r="1067">
          <cell r="A1067">
            <v>1067</v>
          </cell>
        </row>
        <row r="1068">
          <cell r="A1068">
            <v>1068</v>
          </cell>
        </row>
        <row r="1069">
          <cell r="A1069">
            <v>1069</v>
          </cell>
        </row>
        <row r="1070">
          <cell r="A1070">
            <v>1070</v>
          </cell>
        </row>
        <row r="1071">
          <cell r="A1071">
            <v>1071</v>
          </cell>
        </row>
        <row r="1072">
          <cell r="A1072">
            <v>1072</v>
          </cell>
        </row>
        <row r="1073">
          <cell r="A1073">
            <v>1073</v>
          </cell>
        </row>
        <row r="1074">
          <cell r="A1074">
            <v>1074</v>
          </cell>
        </row>
        <row r="1075">
          <cell r="A1075">
            <v>1075</v>
          </cell>
        </row>
        <row r="1076">
          <cell r="A1076">
            <v>1076</v>
          </cell>
        </row>
        <row r="1077">
          <cell r="A1077">
            <v>1077</v>
          </cell>
        </row>
        <row r="1078">
          <cell r="A1078">
            <v>1078</v>
          </cell>
        </row>
        <row r="1079">
          <cell r="A1079">
            <v>1079</v>
          </cell>
        </row>
        <row r="1080">
          <cell r="A1080">
            <v>1080</v>
          </cell>
        </row>
        <row r="1081">
          <cell r="A1081">
            <v>1081</v>
          </cell>
        </row>
        <row r="1082">
          <cell r="A1082">
            <v>1082</v>
          </cell>
        </row>
        <row r="1083">
          <cell r="A1083">
            <v>1083</v>
          </cell>
        </row>
        <row r="1084">
          <cell r="A1084">
            <v>1084</v>
          </cell>
        </row>
        <row r="1085">
          <cell r="A1085">
            <v>1085</v>
          </cell>
        </row>
        <row r="1086">
          <cell r="A1086">
            <v>1086</v>
          </cell>
        </row>
        <row r="1087">
          <cell r="A1087">
            <v>1087</v>
          </cell>
        </row>
        <row r="1088">
          <cell r="A1088">
            <v>1088</v>
          </cell>
        </row>
        <row r="1089">
          <cell r="A1089">
            <v>1089</v>
          </cell>
        </row>
        <row r="1090">
          <cell r="A1090">
            <v>1090</v>
          </cell>
        </row>
        <row r="1091">
          <cell r="A1091">
            <v>1091</v>
          </cell>
        </row>
        <row r="1092">
          <cell r="A1092">
            <v>1092</v>
          </cell>
        </row>
        <row r="1093">
          <cell r="A1093">
            <v>1093</v>
          </cell>
        </row>
        <row r="1094">
          <cell r="A1094">
            <v>1094</v>
          </cell>
        </row>
        <row r="1095">
          <cell r="A1095">
            <v>1095</v>
          </cell>
        </row>
        <row r="1096">
          <cell r="A1096">
            <v>1096</v>
          </cell>
        </row>
        <row r="1097">
          <cell r="A1097">
            <v>1097</v>
          </cell>
        </row>
        <row r="1098">
          <cell r="A1098">
            <v>1098</v>
          </cell>
        </row>
        <row r="1099">
          <cell r="A1099">
            <v>1099</v>
          </cell>
        </row>
        <row r="1100">
          <cell r="A1100">
            <v>1100</v>
          </cell>
        </row>
        <row r="1101">
          <cell r="A1101">
            <v>1101</v>
          </cell>
        </row>
        <row r="1102">
          <cell r="A1102">
            <v>1102</v>
          </cell>
        </row>
        <row r="1103">
          <cell r="A1103">
            <v>1103</v>
          </cell>
        </row>
        <row r="1104">
          <cell r="A1104">
            <v>1104</v>
          </cell>
        </row>
        <row r="1105">
          <cell r="A1105">
            <v>1105</v>
          </cell>
        </row>
        <row r="1106">
          <cell r="A1106">
            <v>1106</v>
          </cell>
        </row>
        <row r="1107">
          <cell r="A1107">
            <v>1107</v>
          </cell>
        </row>
        <row r="1108">
          <cell r="A1108">
            <v>1108</v>
          </cell>
        </row>
        <row r="1109">
          <cell r="A1109">
            <v>1109</v>
          </cell>
        </row>
        <row r="1110">
          <cell r="A1110">
            <v>1110</v>
          </cell>
        </row>
        <row r="1111">
          <cell r="A1111">
            <v>1111</v>
          </cell>
        </row>
        <row r="1112">
          <cell r="A1112">
            <v>1112</v>
          </cell>
        </row>
        <row r="1113">
          <cell r="A1113">
            <v>1113</v>
          </cell>
        </row>
        <row r="1114">
          <cell r="A1114">
            <v>1114</v>
          </cell>
        </row>
        <row r="1115">
          <cell r="A1115">
            <v>1115</v>
          </cell>
        </row>
        <row r="1116">
          <cell r="A1116">
            <v>1116</v>
          </cell>
        </row>
        <row r="1117">
          <cell r="A1117">
            <v>1117</v>
          </cell>
        </row>
        <row r="1118">
          <cell r="A1118">
            <v>1118</v>
          </cell>
        </row>
        <row r="1119">
          <cell r="A1119">
            <v>1119</v>
          </cell>
        </row>
        <row r="1120">
          <cell r="A1120">
            <v>1120</v>
          </cell>
        </row>
        <row r="1121">
          <cell r="A1121">
            <v>1121</v>
          </cell>
        </row>
        <row r="1122">
          <cell r="A1122">
            <v>1122</v>
          </cell>
        </row>
        <row r="1123">
          <cell r="A1123">
            <v>1123</v>
          </cell>
        </row>
        <row r="1124">
          <cell r="A1124">
            <v>1124</v>
          </cell>
        </row>
        <row r="1125">
          <cell r="A1125">
            <v>1125</v>
          </cell>
        </row>
        <row r="1126">
          <cell r="A1126">
            <v>1126</v>
          </cell>
        </row>
        <row r="1127">
          <cell r="A1127">
            <v>1127</v>
          </cell>
        </row>
        <row r="1128">
          <cell r="A1128">
            <v>1128</v>
          </cell>
        </row>
        <row r="1129">
          <cell r="A1129">
            <v>1129</v>
          </cell>
        </row>
        <row r="1130">
          <cell r="A1130">
            <v>1130</v>
          </cell>
        </row>
        <row r="1131">
          <cell r="A1131">
            <v>1131</v>
          </cell>
        </row>
        <row r="1132">
          <cell r="A1132">
            <v>1132</v>
          </cell>
        </row>
        <row r="1133">
          <cell r="A1133">
            <v>1133</v>
          </cell>
        </row>
        <row r="1134">
          <cell r="A1134">
            <v>1134</v>
          </cell>
        </row>
        <row r="1135">
          <cell r="A1135">
            <v>1135</v>
          </cell>
        </row>
        <row r="1136">
          <cell r="A1136">
            <v>1136</v>
          </cell>
        </row>
        <row r="1137">
          <cell r="A1137">
            <v>1137</v>
          </cell>
        </row>
        <row r="1138">
          <cell r="A1138">
            <v>1138</v>
          </cell>
        </row>
        <row r="1139">
          <cell r="A1139">
            <v>1139</v>
          </cell>
        </row>
        <row r="1140">
          <cell r="A1140">
            <v>1140</v>
          </cell>
        </row>
        <row r="1141">
          <cell r="A1141">
            <v>1141</v>
          </cell>
        </row>
        <row r="1142">
          <cell r="A1142">
            <v>1142</v>
          </cell>
        </row>
        <row r="1143">
          <cell r="A1143">
            <v>1143</v>
          </cell>
        </row>
        <row r="1144">
          <cell r="A1144">
            <v>1144</v>
          </cell>
        </row>
        <row r="1145">
          <cell r="A1145">
            <v>1145</v>
          </cell>
        </row>
        <row r="1146">
          <cell r="A1146">
            <v>1146</v>
          </cell>
        </row>
        <row r="1147">
          <cell r="A1147">
            <v>1147</v>
          </cell>
        </row>
        <row r="1148">
          <cell r="A1148">
            <v>1148</v>
          </cell>
        </row>
        <row r="1149">
          <cell r="A1149">
            <v>1149</v>
          </cell>
        </row>
        <row r="1150">
          <cell r="A1150">
            <v>1150</v>
          </cell>
        </row>
        <row r="1151">
          <cell r="A1151">
            <v>1151</v>
          </cell>
        </row>
        <row r="1152">
          <cell r="A1152">
            <v>1152</v>
          </cell>
        </row>
        <row r="1153">
          <cell r="A1153">
            <v>1153</v>
          </cell>
        </row>
        <row r="1154">
          <cell r="A1154">
            <v>1154</v>
          </cell>
        </row>
        <row r="1155">
          <cell r="A1155">
            <v>1155</v>
          </cell>
        </row>
        <row r="1156">
          <cell r="A1156">
            <v>1156</v>
          </cell>
        </row>
        <row r="1157">
          <cell r="A1157">
            <v>1157</v>
          </cell>
        </row>
        <row r="1158">
          <cell r="A1158">
            <v>1158</v>
          </cell>
        </row>
        <row r="1159">
          <cell r="A1159">
            <v>1159</v>
          </cell>
        </row>
        <row r="1160">
          <cell r="A1160">
            <v>1160</v>
          </cell>
        </row>
        <row r="1161">
          <cell r="A1161">
            <v>1161</v>
          </cell>
        </row>
        <row r="1162">
          <cell r="A1162">
            <v>1162</v>
          </cell>
        </row>
        <row r="1163">
          <cell r="A1163">
            <v>1163</v>
          </cell>
        </row>
        <row r="1164">
          <cell r="A1164">
            <v>1164</v>
          </cell>
        </row>
        <row r="1165">
          <cell r="A1165">
            <v>1165</v>
          </cell>
        </row>
        <row r="1166">
          <cell r="A1166">
            <v>1166</v>
          </cell>
        </row>
        <row r="1167">
          <cell r="A1167">
            <v>1167</v>
          </cell>
        </row>
        <row r="1168">
          <cell r="A1168">
            <v>1168</v>
          </cell>
        </row>
        <row r="1169">
          <cell r="A1169">
            <v>1169</v>
          </cell>
        </row>
        <row r="1170">
          <cell r="A1170">
            <v>1170</v>
          </cell>
        </row>
        <row r="1171">
          <cell r="A1171">
            <v>1171</v>
          </cell>
        </row>
        <row r="1172">
          <cell r="A1172">
            <v>1172</v>
          </cell>
        </row>
        <row r="1173">
          <cell r="A1173">
            <v>1173</v>
          </cell>
        </row>
        <row r="1174">
          <cell r="A1174">
            <v>1174</v>
          </cell>
        </row>
        <row r="1175">
          <cell r="A1175">
            <v>1175</v>
          </cell>
        </row>
        <row r="1176">
          <cell r="A1176">
            <v>1176</v>
          </cell>
        </row>
        <row r="1177">
          <cell r="A1177">
            <v>1177</v>
          </cell>
        </row>
        <row r="1178">
          <cell r="A1178">
            <v>1178</v>
          </cell>
        </row>
        <row r="1179">
          <cell r="A1179">
            <v>1179</v>
          </cell>
        </row>
        <row r="1180">
          <cell r="A1180">
            <v>1180</v>
          </cell>
        </row>
        <row r="1181">
          <cell r="A1181">
            <v>1181</v>
          </cell>
        </row>
        <row r="1182">
          <cell r="A1182">
            <v>1182</v>
          </cell>
        </row>
        <row r="1183">
          <cell r="A1183">
            <v>1183</v>
          </cell>
        </row>
        <row r="1184">
          <cell r="A1184">
            <v>1184</v>
          </cell>
        </row>
        <row r="1185">
          <cell r="A1185">
            <v>1185</v>
          </cell>
        </row>
        <row r="1186">
          <cell r="A1186">
            <v>1186</v>
          </cell>
        </row>
        <row r="1187">
          <cell r="A1187">
            <v>1187</v>
          </cell>
        </row>
        <row r="1188">
          <cell r="A1188">
            <v>1188</v>
          </cell>
        </row>
        <row r="1189">
          <cell r="A1189">
            <v>1189</v>
          </cell>
        </row>
        <row r="1190">
          <cell r="A1190">
            <v>1190</v>
          </cell>
        </row>
        <row r="1191">
          <cell r="A1191">
            <v>1191</v>
          </cell>
        </row>
        <row r="1192">
          <cell r="A1192">
            <v>1192</v>
          </cell>
        </row>
        <row r="1193">
          <cell r="A1193">
            <v>1193</v>
          </cell>
        </row>
        <row r="1194">
          <cell r="A1194">
            <v>1194</v>
          </cell>
        </row>
        <row r="1195">
          <cell r="A1195">
            <v>1195</v>
          </cell>
        </row>
        <row r="1196">
          <cell r="A1196">
            <v>1196</v>
          </cell>
        </row>
        <row r="1197">
          <cell r="A1197">
            <v>1197</v>
          </cell>
        </row>
        <row r="1198">
          <cell r="A1198">
            <v>1198</v>
          </cell>
        </row>
        <row r="1199">
          <cell r="A1199">
            <v>1199</v>
          </cell>
        </row>
        <row r="1200">
          <cell r="A1200">
            <v>1200</v>
          </cell>
        </row>
        <row r="1201">
          <cell r="A1201">
            <v>1201</v>
          </cell>
        </row>
        <row r="1202">
          <cell r="A1202">
            <v>1202</v>
          </cell>
        </row>
        <row r="1203">
          <cell r="A1203">
            <v>1203</v>
          </cell>
        </row>
        <row r="1204">
          <cell r="A1204">
            <v>1204</v>
          </cell>
        </row>
        <row r="1205">
          <cell r="A1205">
            <v>1205</v>
          </cell>
        </row>
        <row r="1206">
          <cell r="A1206">
            <v>1206</v>
          </cell>
        </row>
        <row r="1207">
          <cell r="A1207">
            <v>1207</v>
          </cell>
        </row>
        <row r="1208">
          <cell r="A1208">
            <v>1208</v>
          </cell>
        </row>
        <row r="1209">
          <cell r="A1209">
            <v>1209</v>
          </cell>
        </row>
        <row r="1210">
          <cell r="A1210">
            <v>1210</v>
          </cell>
        </row>
        <row r="1211">
          <cell r="A1211">
            <v>1211</v>
          </cell>
        </row>
        <row r="1212">
          <cell r="A1212">
            <v>1212</v>
          </cell>
        </row>
        <row r="1213">
          <cell r="A1213">
            <v>1213</v>
          </cell>
        </row>
        <row r="1214">
          <cell r="A1214">
            <v>1214</v>
          </cell>
        </row>
        <row r="1215">
          <cell r="A1215">
            <v>1215</v>
          </cell>
        </row>
        <row r="1216">
          <cell r="A1216">
            <v>1216</v>
          </cell>
        </row>
        <row r="1217">
          <cell r="A1217">
            <v>1217</v>
          </cell>
        </row>
        <row r="1218">
          <cell r="A1218">
            <v>1218</v>
          </cell>
        </row>
        <row r="1219">
          <cell r="A1219">
            <v>1219</v>
          </cell>
        </row>
        <row r="1220">
          <cell r="A1220">
            <v>1220</v>
          </cell>
        </row>
        <row r="1221">
          <cell r="A1221">
            <v>1221</v>
          </cell>
        </row>
        <row r="1222">
          <cell r="A1222">
            <v>1222</v>
          </cell>
        </row>
        <row r="1223">
          <cell r="A1223">
            <v>1223</v>
          </cell>
        </row>
        <row r="1224">
          <cell r="A1224">
            <v>1224</v>
          </cell>
        </row>
        <row r="1225">
          <cell r="A1225">
            <v>1225</v>
          </cell>
        </row>
        <row r="1226">
          <cell r="A1226">
            <v>1226</v>
          </cell>
        </row>
        <row r="1227">
          <cell r="A1227">
            <v>1227</v>
          </cell>
        </row>
        <row r="1228">
          <cell r="A1228">
            <v>1228</v>
          </cell>
        </row>
        <row r="1229">
          <cell r="A1229">
            <v>1229</v>
          </cell>
        </row>
        <row r="1230">
          <cell r="A1230">
            <v>1230</v>
          </cell>
        </row>
        <row r="1231">
          <cell r="A1231">
            <v>1231</v>
          </cell>
        </row>
        <row r="1232">
          <cell r="A1232">
            <v>1232</v>
          </cell>
        </row>
        <row r="1233">
          <cell r="A1233">
            <v>1233</v>
          </cell>
        </row>
        <row r="1234">
          <cell r="A1234">
            <v>1234</v>
          </cell>
        </row>
        <row r="1235">
          <cell r="A1235">
            <v>1235</v>
          </cell>
        </row>
        <row r="1236">
          <cell r="A1236">
            <v>1236</v>
          </cell>
        </row>
        <row r="1237">
          <cell r="A1237">
            <v>1237</v>
          </cell>
        </row>
        <row r="1238">
          <cell r="A1238">
            <v>1238</v>
          </cell>
        </row>
        <row r="1239">
          <cell r="A1239">
            <v>1239</v>
          </cell>
        </row>
        <row r="1240">
          <cell r="A1240">
            <v>1240</v>
          </cell>
        </row>
        <row r="1241">
          <cell r="A1241">
            <v>1241</v>
          </cell>
        </row>
        <row r="1242">
          <cell r="A1242">
            <v>1242</v>
          </cell>
        </row>
        <row r="1243">
          <cell r="A1243">
            <v>1243</v>
          </cell>
        </row>
        <row r="1244">
          <cell r="A1244">
            <v>1244</v>
          </cell>
        </row>
        <row r="1245">
          <cell r="A1245">
            <v>1245</v>
          </cell>
        </row>
        <row r="1246">
          <cell r="A1246">
            <v>1246</v>
          </cell>
        </row>
        <row r="1247">
          <cell r="A1247">
            <v>1247</v>
          </cell>
        </row>
        <row r="1248">
          <cell r="A1248">
            <v>1248</v>
          </cell>
        </row>
        <row r="1249">
          <cell r="A1249">
            <v>1249</v>
          </cell>
        </row>
        <row r="1250">
          <cell r="A1250">
            <v>1250</v>
          </cell>
        </row>
        <row r="1251">
          <cell r="A1251">
            <v>1251</v>
          </cell>
        </row>
        <row r="1252">
          <cell r="A1252">
            <v>1252</v>
          </cell>
        </row>
        <row r="1253">
          <cell r="A1253">
            <v>1253</v>
          </cell>
        </row>
        <row r="1254">
          <cell r="A1254">
            <v>1254</v>
          </cell>
        </row>
        <row r="1255">
          <cell r="A1255">
            <v>1255</v>
          </cell>
        </row>
        <row r="1256">
          <cell r="A1256">
            <v>1256</v>
          </cell>
        </row>
        <row r="1257">
          <cell r="A1257">
            <v>1257</v>
          </cell>
        </row>
        <row r="1258">
          <cell r="A1258">
            <v>1258</v>
          </cell>
        </row>
        <row r="1259">
          <cell r="A1259">
            <v>1259</v>
          </cell>
        </row>
        <row r="1260">
          <cell r="A1260">
            <v>1260</v>
          </cell>
        </row>
        <row r="1261">
          <cell r="A1261">
            <v>1261</v>
          </cell>
        </row>
        <row r="1262">
          <cell r="A1262">
            <v>1262</v>
          </cell>
        </row>
        <row r="1263">
          <cell r="A1263">
            <v>1263</v>
          </cell>
        </row>
        <row r="1264">
          <cell r="A1264">
            <v>1264</v>
          </cell>
        </row>
        <row r="1265">
          <cell r="A1265">
            <v>1265</v>
          </cell>
        </row>
        <row r="1266">
          <cell r="A1266">
            <v>1266</v>
          </cell>
        </row>
        <row r="1267">
          <cell r="A1267">
            <v>1267</v>
          </cell>
        </row>
        <row r="1268">
          <cell r="A1268">
            <v>1268</v>
          </cell>
        </row>
        <row r="1269">
          <cell r="A1269">
            <v>1269</v>
          </cell>
        </row>
        <row r="1270">
          <cell r="A1270">
            <v>1270</v>
          </cell>
        </row>
        <row r="1271">
          <cell r="A1271">
            <v>1271</v>
          </cell>
        </row>
        <row r="1272">
          <cell r="A1272">
            <v>1272</v>
          </cell>
        </row>
        <row r="1273">
          <cell r="A1273">
            <v>1273</v>
          </cell>
        </row>
        <row r="1274">
          <cell r="A1274">
            <v>1274</v>
          </cell>
        </row>
        <row r="1275">
          <cell r="A1275">
            <v>1275</v>
          </cell>
        </row>
        <row r="1276">
          <cell r="A1276">
            <v>1276</v>
          </cell>
        </row>
        <row r="1277">
          <cell r="A1277">
            <v>1277</v>
          </cell>
        </row>
        <row r="1278">
          <cell r="A1278">
            <v>1278</v>
          </cell>
        </row>
        <row r="1279">
          <cell r="A1279">
            <v>1279</v>
          </cell>
        </row>
        <row r="1280">
          <cell r="A1280">
            <v>1280</v>
          </cell>
        </row>
        <row r="1281">
          <cell r="A1281">
            <v>1281</v>
          </cell>
        </row>
      </sheetData>
      <sheetData sheetId="1">
        <row r="1">
          <cell r="A1">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차액보증"/>
      <sheetName val="입찰안"/>
      <sheetName val="부대입찰"/>
      <sheetName val="부대공"/>
      <sheetName val="적격점수"/>
      <sheetName val="자재인력"/>
      <sheetName val="입찰조건"/>
      <sheetName val="조건표"/>
      <sheetName val="대비"/>
      <sheetName val="단가조사"/>
      <sheetName val="BID"/>
      <sheetName val="투찰"/>
      <sheetName val="경비2내역"/>
      <sheetName val="Y-WORK"/>
      <sheetName val="단면가정"/>
      <sheetName val="설계조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XXXXXX"/>
      <sheetName val="단가표 "/>
      <sheetName val="구역화물"/>
      <sheetName val="산출내역"/>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평자재단가"/>
      <sheetName val="직노"/>
      <sheetName val="N賃率-職"/>
      <sheetName val="수량산출"/>
      <sheetName val="설계조건"/>
      <sheetName val="안정계산"/>
      <sheetName val="단면검토"/>
      <sheetName val="Proposal"/>
      <sheetName val="98수문일위"/>
      <sheetName val="3BL공동구 수량"/>
      <sheetName val="Sheet1(X)"/>
      <sheetName val="관급자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단가표 "/>
      <sheetName val="N賃率-職"/>
      <sheetName val="20관리비율"/>
    </sheetNames>
    <sheetDataSet>
      <sheetData sheetId="0" refreshError="1"/>
      <sheetData sheetId="1" refreshError="1"/>
      <sheetData sheetId="2"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 val="1.맹암거관련"/>
      <sheetName val="A-4"/>
      <sheetName val="XXXXXX"/>
      <sheetName val="장비집계"/>
      <sheetName val="위생기구집계"/>
      <sheetName val="급수급탕집계"/>
      <sheetName val="급수급탕 (동관)"/>
      <sheetName val="오배수 (집계)"/>
      <sheetName val="NO-HUB"/>
      <sheetName val="오배수"/>
      <sheetName val="닥트집계"/>
      <sheetName val="덕트"/>
      <sheetName val="한일양산"/>
      <sheetName val="단위중량"/>
      <sheetName val="ITEM"/>
      <sheetName val="Cover"/>
      <sheetName val="Sheet5"/>
      <sheetName val="하수급견적대비"/>
      <sheetName val="일반부표"/>
      <sheetName val="공비대비"/>
      <sheetName val="견적서"/>
      <sheetName val="장비당단가 (1)"/>
      <sheetName val="WORK"/>
      <sheetName val=" 견적서"/>
      <sheetName val="건축내역"/>
      <sheetName val="입찰안"/>
      <sheetName val="Dae_Jiju"/>
      <sheetName val="Sikje_ingun"/>
      <sheetName val="TREE_D"/>
      <sheetName val="실행철강하도"/>
      <sheetName val="ilch"/>
      <sheetName val="토공사"/>
      <sheetName val="시행예산"/>
      <sheetName val="Site Expenses"/>
      <sheetName val="을"/>
      <sheetName val="Y-WORK"/>
      <sheetName val="Sheet4"/>
      <sheetName val="c_balju"/>
      <sheetName val="수목표준대가"/>
      <sheetName val="L형옹벽(key)"/>
      <sheetName val="3BL공동구 수량"/>
      <sheetName val="BSD (2)"/>
      <sheetName val="내역"/>
      <sheetName val="동원인원"/>
      <sheetName val="BQ"/>
      <sheetName val="BID"/>
      <sheetName val="환률"/>
      <sheetName val="차액보증"/>
      <sheetName val="GAEYO"/>
      <sheetName val="설계"/>
      <sheetName val="도급"/>
      <sheetName val="데이타"/>
      <sheetName val="식재인부"/>
      <sheetName val="일위대가"/>
      <sheetName val="적용률"/>
      <sheetName val="DATA"/>
      <sheetName val="산출근거"/>
      <sheetName val="영동(D)"/>
      <sheetName val="부대내역"/>
      <sheetName val="가시설수량"/>
      <sheetName val="단위수량"/>
      <sheetName val="감가상각"/>
      <sheetName val="공사비 내역 (가)"/>
      <sheetName val="gyun"/>
      <sheetName val="Sheet1"/>
      <sheetName val="8월현금흐름표"/>
      <sheetName val="산업개발안내서"/>
      <sheetName val="MOTOR"/>
      <sheetName val="Proposal"/>
      <sheetName val="토목내역"/>
      <sheetName val="IPL_SCHEDULE"/>
      <sheetName val="20관리비율"/>
      <sheetName val="원가계산"/>
      <sheetName val="보합"/>
      <sheetName val="TABLE"/>
      <sheetName val="변압기 및 발전기 용량"/>
      <sheetName val="일위대가목록"/>
      <sheetName val="단가결정"/>
      <sheetName val="공문"/>
      <sheetName val="01"/>
      <sheetName val="공통부대비"/>
      <sheetName val="일위"/>
      <sheetName val="기계내역"/>
      <sheetName val="갑지"/>
      <sheetName val="집계표"/>
      <sheetName val="CONCRETE"/>
      <sheetName val="물량집계(전기)"/>
      <sheetName val="물량집계(계장)"/>
      <sheetName val="2_자재집계표"/>
      <sheetName val="화강석_보조기층"/>
      <sheetName val="혼합기층_포설_및다짐_(2)"/>
      <sheetName val="보조기층_포설_및다짐"/>
      <sheetName val="보차도경계석운반_(2)"/>
      <sheetName val="1_총괄토공"/>
      <sheetName val="2_하수터파기토공"/>
      <sheetName val="3_하수수량집계표"/>
      <sheetName val="4_맹암거집계표"/>
      <sheetName val="맹암거_토공"/>
      <sheetName val="5_포장공사수량집계표"/>
      <sheetName val="도로경계석_(2)"/>
      <sheetName val="급수급탕_(동관)"/>
      <sheetName val="오배수_(집계)"/>
      <sheetName val="장비당단가_(1)"/>
      <sheetName val="Testing"/>
      <sheetName val="ABUT수량-A1"/>
      <sheetName val="FAB별"/>
      <sheetName val="투찰"/>
      <sheetName val="OCT.FDN"/>
      <sheetName val="9811"/>
      <sheetName val="1을"/>
      <sheetName val="INST_DCI"/>
      <sheetName val="2F 회의실견적(5_14 일대)"/>
      <sheetName val="노임단가"/>
      <sheetName val="말뚝지지력산정"/>
      <sheetName val="물량산출근거"/>
      <sheetName val="실행(ALT1)"/>
      <sheetName val="오산갈곳"/>
      <sheetName val="말뚝물량"/>
      <sheetName val="품셈TABLE"/>
      <sheetName val="날개벽(좌,우=45도,75도)"/>
      <sheetName val="당초"/>
      <sheetName val="PUMP"/>
      <sheetName val="CAL"/>
      <sheetName val="SE-611"/>
      <sheetName val="GRDBS"/>
      <sheetName val="일반맨홀수량집계"/>
      <sheetName val="소업1교"/>
      <sheetName val="BLOCK(1)"/>
      <sheetName val="산출내역서집계표"/>
      <sheetName val="단면치수"/>
      <sheetName val="단가"/>
      <sheetName val="시설물일위"/>
      <sheetName val="경비2내역"/>
      <sheetName val="TC IN"/>
      <sheetName val="식재품셈"/>
      <sheetName val="업무"/>
      <sheetName val="J直材4"/>
      <sheetName val="부하LOAD"/>
      <sheetName val="자재단가비교표"/>
      <sheetName val="GTG TR PIT"/>
      <sheetName val="결선list"/>
      <sheetName val="빙장비사양"/>
      <sheetName val="kimre scrubber"/>
      <sheetName val="단가표"/>
      <sheetName val="Customer Databas"/>
      <sheetName val="FANDBS"/>
      <sheetName val="GRDATA"/>
      <sheetName val="SHAFTDBSE"/>
      <sheetName val="소비자가"/>
      <sheetName val="MATRLDATA"/>
      <sheetName val="공사개요"/>
      <sheetName val="명세서"/>
      <sheetName val="맨홀수량집계"/>
      <sheetName val="원가"/>
      <sheetName val="밸브설치"/>
      <sheetName val="I.설계조건"/>
      <sheetName val="공통가설"/>
      <sheetName val="내역서(총)"/>
      <sheetName val="KP1590_E"/>
      <sheetName val="96수출"/>
      <sheetName val="Sheet15"/>
      <sheetName val="1.설계기준"/>
      <sheetName val="현장"/>
      <sheetName val="수량산출"/>
      <sheetName val="DATE"/>
      <sheetName val="PRO_DCI"/>
      <sheetName val="HVAC_DCI"/>
      <sheetName val="PIPE_DCI"/>
      <sheetName val="XL4Poppy"/>
      <sheetName val="PhaDoMong"/>
      <sheetName val="과천MAIN"/>
      <sheetName val="직노"/>
      <sheetName val="DATA(BAC)"/>
      <sheetName val="단가대비표"/>
      <sheetName val="7내역"/>
      <sheetName val="내역서(기계)"/>
      <sheetName val="Studio"/>
      <sheetName val="수목데이타 "/>
      <sheetName val="ATS단가"/>
      <sheetName val="DATA1"/>
      <sheetName val="형틀공사"/>
      <sheetName val="터파기및재료"/>
      <sheetName val="몰탈재료산출"/>
      <sheetName val="2공구산출내역"/>
      <sheetName val="국별인원"/>
      <sheetName val="연수동"/>
      <sheetName val="물량표"/>
      <sheetName val="b_balju_cho"/>
      <sheetName val="입찰견적보고서"/>
      <sheetName val="INPUT"/>
      <sheetName val="woo(mac)"/>
      <sheetName val="토목"/>
      <sheetName val="견"/>
      <sheetName val="일위대가목차"/>
      <sheetName val="견적집계표"/>
      <sheetName val="ISBL"/>
      <sheetName val="OSBL"/>
      <sheetName val="INSTR"/>
      <sheetName val="영업소실적"/>
      <sheetName val="건내용"/>
      <sheetName val="Sheet2"/>
      <sheetName val="TABLE2-1 ISBL(GENEAL-CIVIL)"/>
      <sheetName val="TABLE2-1 ISBL-(SlTE PREP)"/>
      <sheetName val="TABLE2.1 ISBL (Soil Invest)"/>
      <sheetName val="TABLE2-2 OSBL(GENERAL-CIVIL)"/>
      <sheetName val="TABLE2-2 OSBL-(SITE PREP)"/>
      <sheetName val="General Data"/>
      <sheetName val="PRO_A"/>
      <sheetName val="DWG"/>
      <sheetName val="ELEC_MCI"/>
      <sheetName val="MAIN"/>
      <sheetName val="INST_MCI"/>
      <sheetName val="MECH_MCI"/>
      <sheetName val="PRO"/>
      <sheetName val="입사시직위"/>
      <sheetName val="7.5.2 BOQ Summary "/>
      <sheetName val="공사비_내역_(가)"/>
      <sheetName val="_견적서"/>
      <sheetName val="2F_회의실견적(5_14_일대)"/>
      <sheetName val="BSD_(2)"/>
      <sheetName val="1_맹암거관련"/>
      <sheetName val="3BL공동구_수량"/>
      <sheetName val="Site_Expenses"/>
      <sheetName val="원형맨홀수량"/>
      <sheetName val="입력1"/>
      <sheetName val="관접합및부설"/>
      <sheetName val="FLA"/>
      <sheetName val="TEL"/>
      <sheetName val="2.단면가정"/>
      <sheetName val="4.말뚝설계"/>
      <sheetName val="1.설계조건"/>
      <sheetName val="교각1"/>
      <sheetName val="수목데이타"/>
      <sheetName val="가시설(TYPE-A)"/>
      <sheetName val="1호맨홀가감수량"/>
      <sheetName val="SORCE1"/>
      <sheetName val="1-1평균터파기고(1)"/>
      <sheetName val="1호맨홀수량산출"/>
      <sheetName val="전기일위대가"/>
      <sheetName val="수량산출서"/>
      <sheetName val="가공비"/>
      <sheetName val="조도계산서 (도서)"/>
      <sheetName val="BJJIN"/>
      <sheetName val="COPING"/>
      <sheetName val=" 해군동해관사 미장공사A그룹 공내역서.xlsx"/>
      <sheetName val="총괄표"/>
      <sheetName val="지주목시비량산출서"/>
      <sheetName val="danga"/>
      <sheetName val="직공비"/>
      <sheetName val="단가조사"/>
      <sheetName val="식재총괄"/>
      <sheetName val="횡배수관토공수량"/>
      <sheetName val="내역표지"/>
      <sheetName val="Inputs"/>
      <sheetName val="Timing&amp;Esc"/>
      <sheetName val="금액집계"/>
      <sheetName val="hvac(제어동)"/>
      <sheetName val="Total"/>
      <sheetName val="기별(종합)"/>
      <sheetName val="TYPE-B 평균H"/>
      <sheetName val="D-3503"/>
      <sheetName val="남양시작동자105노65기1.3화1.2"/>
      <sheetName val="부표총괄"/>
      <sheetName val="wall"/>
      <sheetName val="차량구입"/>
      <sheetName val="갑지(추정)"/>
      <sheetName val="Construction"/>
      <sheetName val="SL dau tien"/>
      <sheetName val="Item정리"/>
      <sheetName val="변화치수"/>
      <sheetName val="전체실적"/>
      <sheetName val="남대문빌딩"/>
      <sheetName val="IMP(MAIN)"/>
      <sheetName val="IMP (REACTOR)"/>
      <sheetName val="Wind Load(3.1) (2)"/>
      <sheetName val="Wind Load(3.2)"/>
      <sheetName val="Wind Load(3.4)"/>
      <sheetName val="검수고1-1층"/>
      <sheetName val="예산명세서"/>
      <sheetName val="설계명세서"/>
      <sheetName val="자료입력"/>
    </sheetNames>
    <definedNames>
      <definedName name="han_code"/>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3"/>
      <sheetName val="경산"/>
      <sheetName val="직재"/>
      <sheetName val="일위대가목록"/>
      <sheetName val="일위대가"/>
      <sheetName val="일위대가(4층원격)"/>
      <sheetName val="내역서"/>
      <sheetName val="연결"/>
      <sheetName val="기업"/>
      <sheetName val="손익"/>
      <sheetName val="직노"/>
      <sheetName val="#REF"/>
      <sheetName val="I一般比"/>
      <sheetName val="N賃率-職"/>
      <sheetName val="J直材4"/>
      <sheetName val="일위"/>
      <sheetName val="실행내역"/>
      <sheetName val="설직재-1"/>
      <sheetName val="제직재"/>
      <sheetName val="내역서2안"/>
      <sheetName val="패널"/>
      <sheetName val="집계"/>
      <sheetName val="기본일위"/>
      <sheetName val="Sheet2"/>
      <sheetName val="홍보비디오"/>
      <sheetName val="원가"/>
      <sheetName val="1안"/>
      <sheetName val="연간근무"/>
      <sheetName val="교육시간"/>
      <sheetName val="임율"/>
      <sheetName val="총괄"/>
      <sheetName val="직.근"/>
      <sheetName val="직접인건비"/>
      <sheetName val="간접인건비"/>
      <sheetName val="인집"/>
      <sheetName val="경비"/>
      <sheetName val="수리수선비"/>
      <sheetName val="수목데이타 "/>
      <sheetName val="조명시설"/>
      <sheetName val="단가비교표"/>
      <sheetName val="수량산출"/>
    </sheetNames>
    <definedNames>
      <definedName name="견적사항요약"/>
      <definedName name="결과"/>
      <definedName name="공사개요"/>
      <definedName name="공사비집계표"/>
      <definedName name="공정표"/>
      <definedName name="돌아가기"/>
      <definedName name="머릿말"/>
      <definedName name="목표실행"/>
      <definedName name="목표원가율품의서"/>
      <definedName name="보할공정표"/>
      <definedName name="부대입찰품의서"/>
      <definedName name="실행공사비추정대비표"/>
      <definedName name="아래"/>
      <definedName name="아래1"/>
      <definedName name="아사꾸라방식"/>
      <definedName name="외주견적대비"/>
      <definedName name="외주견적의뢰"/>
      <definedName name="외주견적의뢰2"/>
      <definedName name="이전화면"/>
      <definedName name="이전화면1"/>
      <definedName name="입찰견적초청현황"/>
      <definedName name="초기화면"/>
      <definedName name="토공사현장설명서"/>
      <definedName name="현장명"/>
      <definedName name="현장설명청취보고서"/>
      <definedName name="협력업체목록"/>
      <definedName name="흙막이및토공사견적대비표"/>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VXXXXX"/>
      <sheetName val="갑지"/>
      <sheetName val="건축도급내역"/>
      <sheetName val="건축집계"/>
      <sheetName val="일위대가목록"/>
    </sheetNames>
    <sheetDataSet>
      <sheetData sheetId="0"/>
      <sheetData sheetId="1"/>
      <sheetData sheetId="2"/>
      <sheetData sheetId="3"/>
      <sheetData sheetId="4"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laroux"/>
      <sheetName val="내역"/>
      <sheetName val="D일위"/>
      <sheetName val="설계개요"/>
      <sheetName val="총괄"/>
      <sheetName val="수문 "/>
      <sheetName val="물량산출표"/>
      <sheetName val="L형옹벽(ke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물가"/>
      <sheetName val="조도계산서 (도서)"/>
    </sheetNames>
    <sheetDataSet>
      <sheetData sheetId="0" refreshError="1"/>
      <sheetData sheetId="1"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XXXXXX"/>
      <sheetName val="조도"/>
      <sheetName val="부하"/>
      <sheetName val="동력"/>
      <sheetName val="변압기"/>
      <sheetName val="발전기"/>
      <sheetName val="간선"/>
      <sheetName val="APT"/>
      <sheetName val="도체종-상수표"/>
      <sheetName val="임피던스"/>
      <sheetName val="CABLE SIZE"/>
      <sheetName val="접지"/>
      <sheetName val="Sheet10"/>
      <sheetName val="Sheet11"/>
      <sheetName val="Sheet12"/>
      <sheetName val="Sheet13"/>
      <sheetName val="Sheet14"/>
      <sheetName val="Sheet15"/>
      <sheetName val="Sheet16"/>
      <sheetName val="Sheet9"/>
      <sheetName val="GEN"/>
      <sheetName val="변압기 "/>
      <sheetName val="동지붕"/>
      <sheetName val="아파트동L-E"/>
      <sheetName val="코아별부하"/>
      <sheetName val="부속동"/>
      <sheetName val="지하주차장"/>
      <sheetName val="#REF"/>
      <sheetName val="전기자료"/>
      <sheetName val="Sheet8"/>
      <sheetName val="DUT-BAT1"/>
      <sheetName val="504전기실 동부하-L"/>
      <sheetName val="동부하-L"/>
      <sheetName val="주차장PK-B"/>
      <sheetName val="변압기  (2)"/>
      <sheetName val="기계실동력"/>
      <sheetName val="세대부하"/>
      <sheetName val="부속동부하"/>
      <sheetName val="주차장PK-A"/>
      <sheetName val="주차장동력"/>
      <sheetName val="LE-B1"/>
      <sheetName val="동-LE"/>
      <sheetName val="변압기2"/>
      <sheetName val="P-J"/>
      <sheetName val="일반전등부하 (LP-C-PNL)"/>
      <sheetName val="L-E"/>
      <sheetName val="발전기(갑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표지(승달문예회관)"/>
      <sheetName val="변압기용량"/>
      <sheetName val="발전기"/>
      <sheetName val="발전기부하"/>
      <sheetName val="축전지"/>
      <sheetName val="전압조건"/>
      <sheetName val="전압강하계산서"/>
      <sheetName val="부하조건"/>
      <sheetName val="부하계산서"/>
      <sheetName val="부하(성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Sheet1"/>
      <sheetName val="견적을지"/>
      <sheetName val="경산"/>
      <sheetName val="부하계산서"/>
      <sheetName val="백암비스타내역"/>
      <sheetName val="MOTOR"/>
      <sheetName val="UNIT-QT"/>
      <sheetName val="LOPCALC"/>
      <sheetName val="SHEET2"/>
      <sheetName val="산출기초"/>
      <sheetName val="일위대가(LCS)"/>
      <sheetName val="산출근거(접지)"/>
      <sheetName val="산출근거 (중기)"/>
      <sheetName val="노임단가"/>
      <sheetName val="CA지입"/>
      <sheetName val="Y-WORK"/>
      <sheetName val="목차"/>
      <sheetName val="대비"/>
      <sheetName val="개요"/>
      <sheetName val="제경비"/>
      <sheetName val="정부노임단가"/>
      <sheetName val="WORK"/>
      <sheetName val="DATA"/>
      <sheetName val="JUCK"/>
      <sheetName val="인건-측정"/>
      <sheetName val="내역서"/>
      <sheetName val="기초견적가"/>
      <sheetName val="일위대가(가설)"/>
      <sheetName val="평가데이터"/>
      <sheetName val="노임단가 (2)"/>
      <sheetName val="부하LOAD"/>
      <sheetName val="간접비"/>
      <sheetName val="투찰"/>
      <sheetName val="I一般比"/>
      <sheetName val="N賃率-職"/>
      <sheetName val="96수출"/>
      <sheetName val="부하(성남)"/>
      <sheetName val="간접"/>
      <sheetName val="공통(20-91)"/>
      <sheetName val="조도계산"/>
      <sheetName val="TABLE"/>
      <sheetName val="1호인버트수량"/>
      <sheetName val="XL4Poppy"/>
      <sheetName val="2F 회의실견적(5_14 일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1. 화성시 도리도2해역 이중돔형 어초 제작.xlsx"/>
    </sheetNames>
    <definedNames>
      <definedName name="BlankMacro1" sheetId="0"/>
      <definedName name="M1.더하기" sheetId="0"/>
      <definedName name="M1.빼기" sheetId="0"/>
      <definedName name="rkstjs" sheetId="0"/>
      <definedName name="TLFTN" sheetId="0"/>
      <definedName name="간지ㅈ" sheetId="0"/>
      <definedName name="경유가격" sheetId="0"/>
      <definedName name="ㄴㄶㅁㅎ" sheetId="0"/>
      <definedName name="더하기" sheetId="0"/>
      <definedName name="등용구분" sheetId="0"/>
      <definedName name="등주높이" sheetId="0"/>
      <definedName name="ㅁㅇㅁㅇㅁ" sheetId="0"/>
      <definedName name="매크로1" sheetId="0"/>
      <definedName name="미리보기" sheetId="0"/>
      <definedName name="빼기" sheetId="0"/>
      <definedName name="사용램프" sheetId="0"/>
      <definedName name="숨기기" sheetId="0"/>
      <definedName name="숨기지않기" sheetId="0"/>
      <definedName name="인쇄하기" sheetId="0"/>
      <definedName name="저압케이블공" sheetId="0"/>
      <definedName name="조도등주종류" sheetId="0"/>
      <definedName name="조도케이블길이" sheetId="0"/>
      <definedName name="중기기사" sheetId="0"/>
      <definedName name="크레인가격" sheetId="0"/>
    </definedNames>
    <sheetDataSet>
      <sheetData sheetId="0"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YES"/>
      <sheetName val="Sheet1"/>
      <sheetName val="조도계산서 (도서)"/>
      <sheetName val="XXXXXX"/>
      <sheetName val="표지"/>
      <sheetName val="1.수변전설비공사"/>
      <sheetName val="2. 동력설비 공사"/>
      <sheetName val="3. 조명설비공사"/>
      <sheetName val="4. 접지설비공사"/>
      <sheetName val="5. 통신설비 공사"/>
      <sheetName val="6. 전기방식설비공사"/>
      <sheetName val="6.전기방식 설비공사(2)"/>
      <sheetName val="7.방호설비공사"/>
      <sheetName val="8.가설전기공사"/>
      <sheetName val="산출근거"/>
      <sheetName val="BID"/>
      <sheetName val="점수계산1-2"/>
      <sheetName val="STORAGE"/>
      <sheetName val="Y-WORK"/>
      <sheetName val="설계예산서"/>
      <sheetName val="수량집계"/>
      <sheetName val="총괄"/>
      <sheetName val="토목"/>
      <sheetName val="가로등내역서"/>
      <sheetName val="DATA"/>
      <sheetName val="수량산출서"/>
      <sheetName val="일위대가"/>
      <sheetName val="2000.11월설계내역"/>
      <sheetName val="#REF"/>
      <sheetName val="터파기및재료"/>
      <sheetName val="집계표"/>
      <sheetName val="단가"/>
      <sheetName val="총괄표"/>
      <sheetName val="말뚝지지력산정"/>
      <sheetName val="전선 및 전선관"/>
      <sheetName val="실행철강하도"/>
      <sheetName val="내역서2안"/>
      <sheetName val="조명율표"/>
      <sheetName val="내역서"/>
      <sheetName val="단가산출"/>
      <sheetName val="소야공정계획표"/>
      <sheetName val="입찰안"/>
      <sheetName val="내역"/>
      <sheetName val="설계내역서"/>
      <sheetName val="특별교실"/>
      <sheetName val="기숙사"/>
      <sheetName val="화장실"/>
      <sheetName val="총집계-1"/>
      <sheetName val="총집계-2"/>
      <sheetName val="원가-1"/>
      <sheetName val="원가-2"/>
      <sheetName val="총물량표"/>
      <sheetName val="정산물량표"/>
      <sheetName val="정산세부물량1차분실적"/>
      <sheetName val="정산복구량"/>
      <sheetName val="일위대가표(1)"/>
      <sheetName val="일위대가표(2)"/>
      <sheetName val="자재단가비교표"/>
      <sheetName val="복구량산정 및 전용회선 사용"/>
      <sheetName val="노임단가"/>
      <sheetName val="기안"/>
      <sheetName val="갑지"/>
      <sheetName val="견적서"/>
      <sheetName val="변경사유"/>
      <sheetName val="가옥조명원가계"/>
      <sheetName val="가옥조명내역서"/>
      <sheetName val="산출집계"/>
      <sheetName val="산출근거서"/>
      <sheetName val="신규품목"/>
      <sheetName val="수량표지"/>
      <sheetName val="공구손료"/>
      <sheetName val="4월 실적추정(건축+토목)"/>
      <sheetName val="4월 실적추정(건축)"/>
      <sheetName val="호계"/>
      <sheetName val="제암"/>
      <sheetName val="월마트"/>
      <sheetName val="월드컵"/>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내역(설계)"/>
      <sheetName val="Macro1"/>
      <sheetName val="부대공사비"/>
      <sheetName val="현장관리비집계표"/>
      <sheetName val="타공종이기"/>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본선차로수량집계표"/>
      <sheetName val="일위대가(계측기설치)"/>
      <sheetName val="상수도토공집계표"/>
      <sheetName val="ITEM"/>
      <sheetName val="단가비교표"/>
      <sheetName val="Module1"/>
      <sheetName val="Module2"/>
      <sheetName val="Module3"/>
      <sheetName val="Module4"/>
      <sheetName val="Module5"/>
      <sheetName val="Module6"/>
      <sheetName val="Module8"/>
      <sheetName val="Module9"/>
      <sheetName val="Module7"/>
      <sheetName val="Module11"/>
      <sheetName val="일위대가목차"/>
      <sheetName val="부하(성남)"/>
      <sheetName val="견적을지"/>
    </sheetNames>
    <definedNames>
      <definedName name="Macro1"/>
      <definedName name="Macro11"/>
      <definedName name="Macro3"/>
      <definedName name="Macro4"/>
    </definedNames>
    <sheetDataSet>
      <sheetData sheetId="0" refreshError="1"/>
      <sheetData sheetId="1" refreshError="1"/>
      <sheetData sheetId="2" refreshError="1"/>
      <sheetData sheetId="3" refreshError="1"/>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 sheetId="99"/>
      <sheetData sheetId="100"/>
      <sheetData sheetId="101"/>
      <sheetData sheetId="102"/>
      <sheetData sheetId="103"/>
      <sheetData sheetId="104"/>
      <sheetData sheetId="105"/>
      <sheetData sheetId="106"/>
      <sheetData sheetId="107"/>
      <sheetData sheetId="108"/>
      <sheetData sheetId="109" refreshError="1"/>
      <sheetData sheetId="110" refreshError="1"/>
      <sheetData sheetId="111" refreshError="1"/>
      <sheetData sheetId="112" refreshError="1"/>
      <sheetData sheetId="113"/>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laroux"/>
      <sheetName val="갑지"/>
      <sheetName val="과천MAIN"/>
      <sheetName val="일위 (2)"/>
      <sheetName val="갑지 (2)"/>
      <sheetName val="산출근거서"/>
      <sheetName val="일위"/>
      <sheetName val="노임"/>
      <sheetName val="부하계산서"/>
      <sheetName val="#REF"/>
      <sheetName val="신우"/>
      <sheetName val="PROCESS"/>
      <sheetName val="1766-1"/>
      <sheetName val="공통(20-91)"/>
      <sheetName val="터널조도"/>
      <sheetName val="설비"/>
      <sheetName val="조도계산서 (도서)"/>
      <sheetName val="NOMUBI"/>
      <sheetName val="예정(3)"/>
      <sheetName val="동원(3)"/>
      <sheetName val="실행비교"/>
      <sheetName val="수량산출"/>
      <sheetName val="일보"/>
      <sheetName val="인건-측정"/>
      <sheetName val="BQ(실행)"/>
      <sheetName val="Sheet1"/>
      <sheetName val="원가계산서"/>
      <sheetName val="CT "/>
    </sheetNames>
    <definedNames>
      <definedName name="Macro10"/>
      <definedName name="Macro12"/>
      <definedName name="Macro13"/>
      <definedName name="Macro14"/>
      <definedName name="Macro5"/>
      <definedName name="Macro6"/>
      <definedName name="Macro7"/>
      <definedName name="Macro8"/>
      <definedName name="Macro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VXXXXX"/>
      <sheetName val="진명견적"/>
      <sheetName val="찬호전자"/>
      <sheetName val="동영견적"/>
      <sheetName val="서울 AV"/>
      <sheetName val="진명견적(2)"/>
      <sheetName val="동영견적 (2)"/>
      <sheetName val="서울 AV (2)"/>
      <sheetName val="찬호전자 (2)"/>
      <sheetName val="0413전산본부"/>
      <sheetName val="Sheet1"/>
    </sheetNames>
    <definedNames>
      <definedName name="Macro2"/>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처장님요약"/>
      <sheetName val="설계개요"/>
      <sheetName val="RADIAL+취수탑"/>
      <sheetName val="비룡내역"/>
      <sheetName val="기전총괄표"/>
      <sheetName val="RADIAL총괄표"/>
      <sheetName val="재료계산"/>
      <sheetName val="자재단가"/>
      <sheetName val="수문일위"/>
      <sheetName val="설계결과요약"/>
      <sheetName val="설계HOIST(참고용)"/>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노임"/>
      <sheetName val="sys_cabling_12"/>
      <sheetName val="NOMUBI"/>
      <sheetName val="sw1"/>
      <sheetName val="J直材4"/>
    </sheetNames>
    <sheetDataSet>
      <sheetData sheetId="0" refreshError="1"/>
      <sheetData sheetId="1" refreshError="1"/>
      <sheetData sheetId="2" refreshError="1"/>
      <sheetData sheetId="3" refreshError="1"/>
      <sheetData sheetId="4"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수자재단가"/>
      <sheetName val="수자재단위당"/>
      <sheetName val="수자재산출"/>
      <sheetName val="평자재단가"/>
      <sheetName val="평자재단위당"/>
      <sheetName val="평자재산출"/>
      <sheetName val="중기일람"/>
      <sheetName val="중기"/>
      <sheetName val="자재운반"/>
      <sheetName val="자재운반도"/>
      <sheetName val="단가"/>
      <sheetName val="작성개요"/>
      <sheetName val="건축일위"/>
      <sheetName val="그라우팅일위"/>
      <sheetName val="호표"/>
      <sheetName val="약품공급2"/>
      <sheetName val="sw1"/>
      <sheetName val="NOMUBI"/>
      <sheetName val="1안"/>
      <sheetName val="공정코드"/>
      <sheetName val="지하"/>
      <sheetName val="수량산출"/>
      <sheetName val="정렬"/>
    </sheetNames>
    <sheetDataSet>
      <sheetData sheetId="0"/>
      <sheetData sheetId="1"/>
      <sheetData sheetId="2"/>
      <sheetData sheetId="3" refreshError="1"/>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타견적1"/>
      <sheetName val="타견적2"/>
      <sheetName val="타견적3"/>
      <sheetName val="견적대비표"/>
      <sheetName val="내역서"/>
      <sheetName val="단가대비표"/>
      <sheetName val="PANEL 중량산출"/>
      <sheetName val="중량산출"/>
      <sheetName val="수량산출"/>
      <sheetName val="샘플표지"/>
      <sheetName val="1안"/>
      <sheetName val="N賃率-職"/>
      <sheetName val="일위"/>
      <sheetName val="매립"/>
      <sheetName val="단가비교표"/>
      <sheetName val="I一般比"/>
      <sheetName val="과천MAIN"/>
      <sheetName val="원가 (2)"/>
      <sheetName val="노임"/>
      <sheetName val="ABUT수량-A1"/>
      <sheetName val="J直材4"/>
      <sheetName val="내역서1999.8최종"/>
      <sheetName val="2F 회의실견적(5_14 일대)"/>
      <sheetName val="예가표"/>
      <sheetName val="일위대가목차"/>
      <sheetName val="품목납기"/>
      <sheetName val="Sheet2"/>
      <sheetName val="신우"/>
      <sheetName val="송라초중학교(final)"/>
      <sheetName val="집계표"/>
      <sheetName val="제-노임"/>
      <sheetName val="제직재"/>
      <sheetName val="전차선로 물량표"/>
      <sheetName val="감가상각"/>
      <sheetName val="96갑지"/>
      <sheetName val="여과지동"/>
      <sheetName val="기초자료"/>
      <sheetName val="#REF"/>
      <sheetName val="인건-측정"/>
      <sheetName val="Macro1"/>
      <sheetName val="S0"/>
      <sheetName val="Sheet1"/>
      <sheetName val="기본일위"/>
      <sheetName val="노무비"/>
      <sheetName val="정부노임단가"/>
      <sheetName val="PANEL_중량산출"/>
      <sheetName val="원가_(2)"/>
      <sheetName val="sw1"/>
      <sheetName val="NOMUBI"/>
      <sheetName val="자재단가"/>
      <sheetName val="동원(3)"/>
      <sheetName val="예정(3)"/>
      <sheetName val="터널조도"/>
      <sheetName val="6PILE  (돌출)"/>
      <sheetName val="조도계산서 (도서)"/>
      <sheetName val="대치판정"/>
      <sheetName val="CT "/>
      <sheetName val="copy"/>
      <sheetName val="실행내역서 "/>
      <sheetName val="갑지"/>
      <sheetName val="일_4_"/>
      <sheetName val="N賃率_職"/>
      <sheetName val="총_구조물공"/>
      <sheetName val="내역서1-2"/>
      <sheetName val="내역서2안"/>
      <sheetName val="2.대외공문"/>
      <sheetName val="설계명세서"/>
      <sheetName val="일(4)"/>
      <sheetName val="수량산출(음암)"/>
      <sheetName val="00노임기준"/>
      <sheetName val="일위대가"/>
      <sheetName val="관리자"/>
      <sheetName val="재료비"/>
      <sheetName val="데이타"/>
      <sheetName val="식재인부"/>
      <sheetName val="금액내역서"/>
      <sheetName val="설직재-1"/>
      <sheetName val="1.토공집계표"/>
      <sheetName val="H-PILE수량집계"/>
      <sheetName val="참조"/>
      <sheetName val="직노"/>
      <sheetName val="실행내역"/>
      <sheetName val="토목공사일반"/>
      <sheetName val="집계"/>
      <sheetName val="패널"/>
      <sheetName val="99노임기준"/>
      <sheetName val="구체"/>
      <sheetName val="좌측날개벽"/>
      <sheetName val="우측날개벽"/>
      <sheetName val="실측자료"/>
      <sheetName val="setup"/>
      <sheetName val="연습"/>
      <sheetName val="식재수량표"/>
      <sheetName val="노임단가"/>
      <sheetName val="내역"/>
      <sheetName val="9GNG운반"/>
      <sheetName val="합천내역"/>
      <sheetName val="제출내역 (2)"/>
      <sheetName val="工완성공사율"/>
      <sheetName val="단가 (2)"/>
      <sheetName val="이월가격"/>
      <sheetName val="시행후면적"/>
      <sheetName val="수지예산"/>
      <sheetName val="전신환매도율"/>
      <sheetName val="원본(갑지)"/>
      <sheetName val="중기사용료"/>
      <sheetName val="하조서"/>
      <sheetName val="설계명세서(선로)"/>
      <sheetName val="설비"/>
      <sheetName val="부산4"/>
      <sheetName val="약품설비"/>
      <sheetName val="부대공Ⅱ"/>
      <sheetName val="산출내역서집계표"/>
      <sheetName val="내역을"/>
      <sheetName val="안전장치"/>
      <sheetName val="임시정보시트"/>
      <sheetName val="임율"/>
      <sheetName val="전시사인집계"/>
      <sheetName val="수량"/>
      <sheetName val="목록"/>
      <sheetName val="단가"/>
      <sheetName val="내역(영일)"/>
      <sheetName val="G.R300경비"/>
      <sheetName val="관급_File"/>
      <sheetName val="부하LOAD"/>
      <sheetName val="ITEM"/>
      <sheetName val="인건비"/>
      <sheetName val="부하(성남)"/>
      <sheetName val="부대내역"/>
      <sheetName val="OPT7"/>
      <sheetName val="외천교"/>
      <sheetName val="종배수관"/>
      <sheetName val="실정공사비단가표"/>
      <sheetName val=" 총괄표"/>
      <sheetName val="단가 및 재료비"/>
      <sheetName val="중기사용료산출근거"/>
      <sheetName val="단가표"/>
      <sheetName val="Total"/>
      <sheetName val="설계기준"/>
      <sheetName val="내역1"/>
      <sheetName val="역T형교대(말뚝기초)"/>
      <sheetName val="토적표"/>
      <sheetName val="발신정보"/>
      <sheetName val="1.일위대가"/>
      <sheetName val="날개벽"/>
      <sheetName val="정공공사"/>
      <sheetName val="갑"/>
      <sheetName val="호남2"/>
      <sheetName val="소요자재"/>
      <sheetName val="SBarch산근"/>
      <sheetName val="예총"/>
      <sheetName val="CTEMCOST"/>
      <sheetName val="일위총괄표"/>
      <sheetName val="10월가격"/>
      <sheetName val="기타유틸리티설비"/>
      <sheetName val="명세서"/>
      <sheetName val="일위대가목록"/>
      <sheetName val="소방"/>
      <sheetName val="2F_회의실견적(5_14_일대)"/>
      <sheetName val="한전고리-을"/>
      <sheetName val="건축-물가변동"/>
      <sheetName val="공량서"/>
      <sheetName val="기관"/>
      <sheetName val="257A1"/>
      <sheetName val="교환노무"/>
      <sheetName val="K1자재(3차등)"/>
      <sheetName val="Sheet3"/>
      <sheetName val="약품공급2"/>
    </sheetNames>
    <sheetDataSet>
      <sheetData sheetId="0" refreshError="1"/>
      <sheetData sheetId="1"/>
      <sheetData sheetId="2"/>
      <sheetData sheetId="3"/>
      <sheetData sheetId="4"/>
      <sheetData sheetId="5"/>
      <sheetData sheetId="6"/>
      <sheetData sheetId="7"/>
      <sheetData sheetId="8" refreshError="1">
        <row r="3">
          <cell r="A3">
            <v>3</v>
          </cell>
          <cell r="B3" t="str">
            <v>송라 초,중학교 다목적 강당 무대기계장치</v>
          </cell>
        </row>
        <row r="4">
          <cell r="A4">
            <v>4</v>
          </cell>
          <cell r="B4" t="str">
            <v>다목적강당 무대기계장치</v>
          </cell>
          <cell r="C4" t="str">
            <v xml:space="preserve"> </v>
          </cell>
          <cell r="D4" t="str">
            <v>L/S</v>
          </cell>
          <cell r="E4">
            <v>1</v>
          </cell>
          <cell r="F4" t="str">
            <v xml:space="preserve"> </v>
          </cell>
          <cell r="H4" t="str">
            <v>NO.1-00-00</v>
          </cell>
        </row>
        <row r="5">
          <cell r="A5">
            <v>5</v>
          </cell>
          <cell r="B5" t="str">
            <v xml:space="preserve"> </v>
          </cell>
          <cell r="C5" t="str">
            <v xml:space="preserve"> </v>
          </cell>
          <cell r="D5" t="str">
            <v xml:space="preserve"> </v>
          </cell>
          <cell r="E5" t="str">
            <v xml:space="preserve"> </v>
          </cell>
          <cell r="F5" t="str">
            <v xml:space="preserve"> </v>
          </cell>
          <cell r="H5" t="str">
            <v xml:space="preserve"> </v>
          </cell>
        </row>
        <row r="6">
          <cell r="A6">
            <v>6</v>
          </cell>
          <cell r="F6" t="str">
            <v xml:space="preserve"> </v>
          </cell>
        </row>
        <row r="7">
          <cell r="A7">
            <v>7</v>
          </cell>
          <cell r="F7" t="str">
            <v xml:space="preserve"> </v>
          </cell>
        </row>
        <row r="8">
          <cell r="A8">
            <v>8</v>
          </cell>
          <cell r="F8" t="str">
            <v xml:space="preserve"> </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cell r="B25" t="str">
            <v>다목적강당 무대기계장치</v>
          </cell>
          <cell r="G25" t="str">
            <v xml:space="preserve"> </v>
          </cell>
          <cell r="H25" t="str">
            <v>NO.1-00-00</v>
          </cell>
        </row>
        <row r="26">
          <cell r="B26" t="str">
            <v>PLACARD BATTEN</v>
          </cell>
          <cell r="C26" t="str">
            <v>7,400L</v>
          </cell>
          <cell r="D26" t="str">
            <v>SET</v>
          </cell>
          <cell r="E26">
            <v>1</v>
          </cell>
          <cell r="H26" t="str">
            <v>NO.1-01-00</v>
          </cell>
        </row>
        <row r="27">
          <cell r="A27">
            <v>26</v>
          </cell>
          <cell r="B27" t="str">
            <v xml:space="preserve">DRAW CURTAIN </v>
          </cell>
          <cell r="C27" t="str">
            <v>8,660 x 3,300H</v>
          </cell>
          <cell r="D27" t="str">
            <v>SET</v>
          </cell>
          <cell r="E27">
            <v>1</v>
          </cell>
          <cell r="F27" t="str">
            <v xml:space="preserve"> </v>
          </cell>
          <cell r="H27" t="str">
            <v>NO.1-02-00</v>
          </cell>
        </row>
        <row r="28">
          <cell r="A28">
            <v>27</v>
          </cell>
          <cell r="B28" t="str">
            <v xml:space="preserve">ROLL SCREEN </v>
          </cell>
          <cell r="C28" t="str">
            <v>1,800L x 1,200H</v>
          </cell>
          <cell r="D28" t="str">
            <v>SET</v>
          </cell>
          <cell r="E28">
            <v>1</v>
          </cell>
          <cell r="F28" t="str">
            <v xml:space="preserve"> </v>
          </cell>
          <cell r="H28" t="str">
            <v>NO.1-03-00</v>
          </cell>
        </row>
        <row r="29">
          <cell r="A29">
            <v>28</v>
          </cell>
          <cell r="B29" t="str">
            <v>ROLL FLAG</v>
          </cell>
          <cell r="C29" t="str">
            <v>3,500L x 2,500H</v>
          </cell>
          <cell r="D29" t="str">
            <v>SET</v>
          </cell>
          <cell r="E29">
            <v>1</v>
          </cell>
          <cell r="H29" t="str">
            <v>NO.1-04-00</v>
          </cell>
        </row>
        <row r="30">
          <cell r="A30">
            <v>29</v>
          </cell>
          <cell r="B30" t="str">
            <v>COVER CURTAIN</v>
          </cell>
          <cell r="C30" t="str">
            <v>8,800 x 3,500H</v>
          </cell>
          <cell r="D30" t="str">
            <v>SET</v>
          </cell>
          <cell r="E30">
            <v>1</v>
          </cell>
          <cell r="H30" t="str">
            <v>NO.1-05-00</v>
          </cell>
        </row>
        <row r="31">
          <cell r="A31">
            <v>30</v>
          </cell>
          <cell r="B31" t="str">
            <v>WINDOW DARKEN CURTAIN</v>
          </cell>
          <cell r="C31" t="str">
            <v>4,050L x 3,500H</v>
          </cell>
          <cell r="D31" t="str">
            <v>SET</v>
          </cell>
          <cell r="E31">
            <v>6</v>
          </cell>
          <cell r="H31" t="str">
            <v>NO.1-06-00</v>
          </cell>
        </row>
        <row r="32">
          <cell r="A32">
            <v>31</v>
          </cell>
          <cell r="B32" t="str">
            <v>DOOR DARKEN CURTAIN</v>
          </cell>
          <cell r="C32" t="str">
            <v>4,050L x 3,500H</v>
          </cell>
          <cell r="D32" t="str">
            <v>SET</v>
          </cell>
          <cell r="E32">
            <v>2</v>
          </cell>
          <cell r="H32" t="str">
            <v>NO.1-06-00</v>
          </cell>
        </row>
        <row r="33">
          <cell r="A33">
            <v>32</v>
          </cell>
          <cell r="B33" t="str">
            <v>GRID IRON</v>
          </cell>
          <cell r="C33" t="str">
            <v>8600L x 900D</v>
          </cell>
          <cell r="D33" t="str">
            <v>L/S</v>
          </cell>
          <cell r="E33">
            <v>1</v>
          </cell>
          <cell r="H33" t="str">
            <v>NO.1-07-00</v>
          </cell>
        </row>
        <row r="34">
          <cell r="A34">
            <v>33</v>
          </cell>
          <cell r="B34" t="str">
            <v>CONTROL PANEL</v>
          </cell>
          <cell r="C34" t="str">
            <v>600L x 1,000H x 250W</v>
          </cell>
          <cell r="D34" t="str">
            <v>SET</v>
          </cell>
          <cell r="E34">
            <v>1</v>
          </cell>
          <cell r="H34" t="str">
            <v>NO.1-08-00</v>
          </cell>
        </row>
        <row r="35">
          <cell r="A35">
            <v>34</v>
          </cell>
          <cell r="B35" t="str">
            <v>CONTROL BOARD</v>
          </cell>
          <cell r="C35" t="str">
            <v xml:space="preserve"> </v>
          </cell>
          <cell r="D35" t="str">
            <v>SET</v>
          </cell>
          <cell r="E35">
            <v>1</v>
          </cell>
          <cell r="H35" t="str">
            <v>NO.1-09-00</v>
          </cell>
        </row>
        <row r="36">
          <cell r="A36">
            <v>35</v>
          </cell>
          <cell r="B36" t="str">
            <v>배관 및 배선</v>
          </cell>
          <cell r="C36" t="str">
            <v xml:space="preserve"> </v>
          </cell>
          <cell r="D36" t="str">
            <v>식</v>
          </cell>
          <cell r="E36">
            <v>1</v>
          </cell>
          <cell r="H36" t="str">
            <v>NO.1-10-00</v>
          </cell>
        </row>
        <row r="37">
          <cell r="A37">
            <v>36</v>
          </cell>
        </row>
        <row r="38">
          <cell r="A38">
            <v>37</v>
          </cell>
        </row>
        <row r="39">
          <cell r="A39">
            <v>38</v>
          </cell>
          <cell r="B39" t="str">
            <v xml:space="preserve"> </v>
          </cell>
          <cell r="C39" t="str">
            <v xml:space="preserve"> </v>
          </cell>
          <cell r="D39" t="str">
            <v xml:space="preserve"> </v>
          </cell>
          <cell r="E39" t="str">
            <v xml:space="preserve"> </v>
          </cell>
          <cell r="H39" t="str">
            <v xml:space="preserve"> </v>
          </cell>
        </row>
        <row r="40">
          <cell r="A40">
            <v>39</v>
          </cell>
          <cell r="B40" t="str">
            <v xml:space="preserve"> </v>
          </cell>
          <cell r="C40" t="str">
            <v xml:space="preserve"> </v>
          </cell>
          <cell r="D40" t="str">
            <v xml:space="preserve"> </v>
          </cell>
          <cell r="E40" t="str">
            <v xml:space="preserve"> </v>
          </cell>
          <cell r="H40" t="str">
            <v xml:space="preserve"> </v>
          </cell>
        </row>
        <row r="41">
          <cell r="A41">
            <v>40</v>
          </cell>
        </row>
        <row r="42">
          <cell r="A42">
            <v>41</v>
          </cell>
        </row>
        <row r="43">
          <cell r="A43">
            <v>42</v>
          </cell>
        </row>
        <row r="44">
          <cell r="A44" t="e">
            <v>#REF!</v>
          </cell>
        </row>
        <row r="45">
          <cell r="A45" t="e">
            <v>#REF!</v>
          </cell>
        </row>
        <row r="46">
          <cell r="A46" t="e">
            <v>#REF!</v>
          </cell>
        </row>
        <row r="47">
          <cell r="A47" t="e">
            <v>#REF!</v>
          </cell>
          <cell r="B47" t="str">
            <v>공사명: PLACARD BATTEN (7,400L)</v>
          </cell>
          <cell r="H47" t="str">
            <v>NO.1-1-00</v>
          </cell>
        </row>
        <row r="48">
          <cell r="A48" t="e">
            <v>#REF!</v>
          </cell>
          <cell r="B48" t="str">
            <v>MACHINE PART</v>
          </cell>
          <cell r="C48" t="str">
            <v>1.5KW x 4P用</v>
          </cell>
          <cell r="D48" t="str">
            <v>SET</v>
          </cell>
          <cell r="E48">
            <v>1</v>
          </cell>
          <cell r="F48" t="str">
            <v xml:space="preserve"> </v>
          </cell>
          <cell r="H48" t="str">
            <v>일위대가-1</v>
          </cell>
        </row>
        <row r="49">
          <cell r="A49" t="e">
            <v>#REF!</v>
          </cell>
          <cell r="B49" t="str">
            <v>AL - DRUM</v>
          </cell>
          <cell r="C49" t="str">
            <v>Ø300 x 4줄</v>
          </cell>
          <cell r="D49" t="str">
            <v>EA</v>
          </cell>
          <cell r="E49">
            <v>1</v>
          </cell>
          <cell r="F49" t="str">
            <v>WIRE POINT 4줄</v>
          </cell>
        </row>
        <row r="50">
          <cell r="A50" t="e">
            <v>#REF!</v>
          </cell>
          <cell r="B50" t="str">
            <v>MACHINE FRAME</v>
          </cell>
          <cell r="C50" t="str">
            <v>1.5KW x 4P用</v>
          </cell>
          <cell r="D50" t="str">
            <v>EA</v>
          </cell>
          <cell r="E50">
            <v>1</v>
          </cell>
          <cell r="F50" t="str">
            <v>MACHINE PART 고정용</v>
          </cell>
        </row>
        <row r="51">
          <cell r="A51" t="e">
            <v>#REF!</v>
          </cell>
          <cell r="B51" t="str">
            <v>BOLT, NUT, W/S, S/W</v>
          </cell>
          <cell r="C51" t="str">
            <v>M16 x 50L</v>
          </cell>
          <cell r="D51" t="str">
            <v>SET</v>
          </cell>
          <cell r="E51">
            <v>6</v>
          </cell>
          <cell r="F51" t="str">
            <v xml:space="preserve">M/C FRME 1SET당 6SET이므로 </v>
          </cell>
        </row>
        <row r="52">
          <cell r="A52" t="e">
            <v>#REF!</v>
          </cell>
          <cell r="B52" t="str">
            <v>VERTICAL ROLLER</v>
          </cell>
          <cell r="C52" t="str">
            <v>Ø200 x 22L</v>
          </cell>
          <cell r="D52" t="str">
            <v>EA</v>
          </cell>
          <cell r="E52">
            <v>3</v>
          </cell>
          <cell r="F52" t="str">
            <v xml:space="preserve">WIRE ROPE 1줄당 1SET이므로 </v>
          </cell>
        </row>
        <row r="53">
          <cell r="A53" t="e">
            <v>#REF!</v>
          </cell>
          <cell r="B53" t="str">
            <v>VERTICAL ROLLER</v>
          </cell>
          <cell r="C53" t="str">
            <v>Ø220 x 35L</v>
          </cell>
          <cell r="D53" t="str">
            <v>EA</v>
          </cell>
          <cell r="E53">
            <v>1</v>
          </cell>
          <cell r="F53" t="str">
            <v xml:space="preserve">WIRE ROPE 1줄당 1SET이므로 </v>
          </cell>
        </row>
        <row r="54">
          <cell r="A54" t="e">
            <v>#REF!</v>
          </cell>
          <cell r="B54" t="str">
            <v>BOLT, NUT, W/S, S/W</v>
          </cell>
          <cell r="C54" t="str">
            <v>M16 x 40L</v>
          </cell>
          <cell r="D54" t="str">
            <v>SET</v>
          </cell>
          <cell r="E54">
            <v>16</v>
          </cell>
          <cell r="F54" t="str">
            <v>VERTICAL ROLLER 1SET당 4SET이므로 4줄x4SET = 16SET</v>
          </cell>
        </row>
        <row r="55">
          <cell r="A55" t="e">
            <v>#REF!</v>
          </cell>
          <cell r="B55" t="str">
            <v>WIRE ROPE</v>
          </cell>
          <cell r="C55" t="str">
            <v>Ø6 x 7 x 19</v>
          </cell>
          <cell r="D55" t="str">
            <v>M</v>
          </cell>
          <cell r="E55">
            <v>62</v>
          </cell>
          <cell r="F55" t="str">
            <v>WIRE 1줄당 (7M+7M)=14M, 14x4줄= 56x1.1(할증10%)=61.6M 약 61.6M</v>
          </cell>
          <cell r="G55" t="str">
            <v>10%</v>
          </cell>
        </row>
        <row r="56">
          <cell r="A56" t="e">
            <v>#REF!</v>
          </cell>
          <cell r="B56" t="str">
            <v>WIRE CLIP</v>
          </cell>
          <cell r="C56" t="str">
            <v>Ø6용</v>
          </cell>
          <cell r="D56" t="str">
            <v>EA</v>
          </cell>
          <cell r="E56">
            <v>16</v>
          </cell>
          <cell r="F56" t="str">
            <v>WIRE 1줄당 4EA이므로, 4EAx4줄= 16EA</v>
          </cell>
          <cell r="G56" t="str">
            <v xml:space="preserve"> </v>
          </cell>
        </row>
        <row r="57">
          <cell r="A57" t="e">
            <v>#REF!</v>
          </cell>
          <cell r="B57" t="str">
            <v>THIMBLE</v>
          </cell>
          <cell r="C57" t="str">
            <v>Ø6용</v>
          </cell>
          <cell r="D57" t="str">
            <v>EA</v>
          </cell>
          <cell r="E57">
            <v>4</v>
          </cell>
          <cell r="F57" t="str">
            <v>WIRE 1줄당 1EA이므로, 1EAx4줄= 4EA</v>
          </cell>
        </row>
        <row r="58">
          <cell r="A58" t="e">
            <v>#REF!</v>
          </cell>
          <cell r="B58" t="str">
            <v>SHACKLE</v>
          </cell>
          <cell r="C58" t="str">
            <v>#10</v>
          </cell>
          <cell r="D58" t="str">
            <v>EA</v>
          </cell>
          <cell r="E58">
            <v>4</v>
          </cell>
          <cell r="F58" t="str">
            <v>WIRE 1줄당 1EA이므로, 1EAx4줄= 4EA</v>
          </cell>
        </row>
        <row r="59">
          <cell r="A59" t="e">
            <v>#REF!</v>
          </cell>
          <cell r="B59" t="str">
            <v>PIPE BAND</v>
          </cell>
          <cell r="C59" t="str">
            <v>Ø48.6 용</v>
          </cell>
          <cell r="D59" t="str">
            <v>EA</v>
          </cell>
          <cell r="E59">
            <v>4</v>
          </cell>
          <cell r="F59" t="str">
            <v>WIRE 1줄당 1EA이므로, 1EAx4줄= 4EA</v>
          </cell>
        </row>
        <row r="60">
          <cell r="A60" t="e">
            <v>#REF!</v>
          </cell>
          <cell r="B60" t="str">
            <v>BOLT,NUT,W/S,S/W</v>
          </cell>
          <cell r="C60" t="str">
            <v>M10 x 30L</v>
          </cell>
          <cell r="D60" t="str">
            <v>SET</v>
          </cell>
          <cell r="E60">
            <v>8</v>
          </cell>
          <cell r="F60" t="str">
            <v>WIRE 1줄당 2EA이므로, 2EAx4줄= 8EA</v>
          </cell>
        </row>
        <row r="61">
          <cell r="A61" t="e">
            <v>#REF!</v>
          </cell>
          <cell r="B61" t="str">
            <v>PIPE</v>
          </cell>
          <cell r="C61" t="str">
            <v>Ø48.6</v>
          </cell>
          <cell r="D61" t="str">
            <v>본</v>
          </cell>
          <cell r="E61">
            <v>2</v>
          </cell>
          <cell r="F61" t="str">
            <v>PIPE 本당 6M이므로 7.4/6= 1.23本  약 2本</v>
          </cell>
        </row>
        <row r="62">
          <cell r="A62" t="e">
            <v>#REF!</v>
          </cell>
          <cell r="B62" t="str">
            <v>PIPE CAP</v>
          </cell>
          <cell r="C62" t="str">
            <v>Ø48.6용</v>
          </cell>
          <cell r="D62" t="str">
            <v>EA</v>
          </cell>
          <cell r="E62">
            <v>2</v>
          </cell>
          <cell r="F62" t="str">
            <v>양끝단 처리</v>
          </cell>
        </row>
        <row r="63">
          <cell r="A63" t="e">
            <v>#REF!</v>
          </cell>
          <cell r="B63" t="str">
            <v>PIPE JOINT</v>
          </cell>
          <cell r="C63" t="str">
            <v>Ø48.6용</v>
          </cell>
          <cell r="D63" t="str">
            <v>EA</v>
          </cell>
          <cell r="E63">
            <v>1</v>
          </cell>
          <cell r="F63" t="str">
            <v>PIPE 2本이므로 연결부분 1SET</v>
          </cell>
          <cell r="G63" t="str">
            <v xml:space="preserve"> </v>
          </cell>
          <cell r="H63" t="str">
            <v xml:space="preserve"> </v>
          </cell>
        </row>
        <row r="64">
          <cell r="A64" t="e">
            <v>#REF!</v>
          </cell>
          <cell r="B64" t="str">
            <v>도 장 비</v>
          </cell>
          <cell r="C64" t="str">
            <v>각 2회</v>
          </cell>
          <cell r="D64" t="str">
            <v>M2</v>
          </cell>
          <cell r="E64">
            <v>8</v>
          </cell>
          <cell r="F64" t="str">
            <v>FRAME(1.4)+ROLLER.22L(1.2x3SET)+ROLLER.35L(1.4)</v>
          </cell>
        </row>
        <row r="65">
          <cell r="F65" t="str">
            <v>+P.BAND(0.2x4SET)+PIPE(1.13) = 8.33M2 약 8M2</v>
          </cell>
        </row>
        <row r="68">
          <cell r="A68" t="e">
            <v>#REF!</v>
          </cell>
        </row>
        <row r="69">
          <cell r="A69" t="e">
            <v>#REF!</v>
          </cell>
          <cell r="B69" t="str">
            <v>공사명: DRAW CURTAIN (8,660L x 3,300H)</v>
          </cell>
          <cell r="H69" t="str">
            <v>NO.1-02-00</v>
          </cell>
        </row>
        <row r="70">
          <cell r="A70" t="e">
            <v>#REF!</v>
          </cell>
          <cell r="B70" t="str">
            <v>소형MOTOR</v>
          </cell>
          <cell r="C70" t="str">
            <v>40W</v>
          </cell>
          <cell r="D70" t="str">
            <v>SET</v>
          </cell>
          <cell r="E70">
            <v>1</v>
          </cell>
          <cell r="F70" t="str">
            <v xml:space="preserve"> </v>
          </cell>
        </row>
        <row r="71">
          <cell r="B71" t="str">
            <v>MOTOR BRACKET</v>
          </cell>
          <cell r="D71" t="str">
            <v>SET</v>
          </cell>
          <cell r="E71">
            <v>1</v>
          </cell>
        </row>
        <row r="72">
          <cell r="B72" t="str">
            <v>REDUCER</v>
          </cell>
          <cell r="C72" t="str">
            <v>15:1</v>
          </cell>
          <cell r="D72" t="str">
            <v>SET</v>
          </cell>
          <cell r="E72">
            <v>1</v>
          </cell>
        </row>
        <row r="73">
          <cell r="B73" t="str">
            <v>S.Q PIPE</v>
          </cell>
          <cell r="C73" t="str">
            <v>ㅁ-50 x 50 x 2.3t</v>
          </cell>
          <cell r="D73" t="str">
            <v>本</v>
          </cell>
          <cell r="E73">
            <v>2</v>
          </cell>
          <cell r="F73" t="str">
            <v>8.66/6M=1.44 약 2本</v>
          </cell>
        </row>
        <row r="74">
          <cell r="B74" t="str">
            <v>AL RAIL</v>
          </cell>
          <cell r="C74" t="str">
            <v>주문 제작</v>
          </cell>
          <cell r="D74" t="str">
            <v>M</v>
          </cell>
          <cell r="E74">
            <v>9</v>
          </cell>
          <cell r="F74" t="str">
            <v>8.66M 약 9M</v>
          </cell>
        </row>
        <row r="75">
          <cell r="B75" t="str">
            <v>DRIVE PULLEY</v>
          </cell>
          <cell r="C75" t="str">
            <v>Ø60</v>
          </cell>
          <cell r="D75" t="str">
            <v>EA</v>
          </cell>
          <cell r="E75">
            <v>1</v>
          </cell>
        </row>
        <row r="76">
          <cell r="B76" t="str">
            <v>ADJUST BRACKET</v>
          </cell>
          <cell r="D76" t="str">
            <v>EA</v>
          </cell>
          <cell r="E76">
            <v>1</v>
          </cell>
        </row>
        <row r="77">
          <cell r="B77" t="str">
            <v>MASTER CARRIER</v>
          </cell>
          <cell r="C77" t="str">
            <v>주문 제작</v>
          </cell>
          <cell r="D77" t="str">
            <v>EA</v>
          </cell>
          <cell r="E77">
            <v>2</v>
          </cell>
          <cell r="F77" t="str">
            <v>좌,우 최선단에</v>
          </cell>
        </row>
        <row r="78">
          <cell r="B78" t="str">
            <v>SINGLE CARRIER</v>
          </cell>
          <cell r="C78" t="str">
            <v>주문 제작</v>
          </cell>
          <cell r="D78" t="str">
            <v>EA</v>
          </cell>
          <cell r="E78">
            <v>44</v>
          </cell>
          <cell r="F78" t="str">
            <v>(8.66/0.2)x2=43.43EA 약 44EA</v>
          </cell>
        </row>
        <row r="79">
          <cell r="B79" t="str">
            <v>ROPE</v>
          </cell>
          <cell r="C79" t="str">
            <v>SUSØ1.6</v>
          </cell>
          <cell r="D79" t="str">
            <v>M</v>
          </cell>
          <cell r="E79">
            <v>17</v>
          </cell>
          <cell r="F79" t="str">
            <v>8.6x2=17.2M</v>
          </cell>
        </row>
        <row r="80">
          <cell r="B80" t="str">
            <v>LIMIT SWITCH</v>
          </cell>
          <cell r="D80" t="str">
            <v>EA</v>
          </cell>
          <cell r="E80">
            <v>1</v>
          </cell>
        </row>
        <row r="81">
          <cell r="B81" t="str">
            <v>CURTAIN</v>
          </cell>
          <cell r="C81" t="str">
            <v>(VELVET선방염지)</v>
          </cell>
          <cell r="D81" t="str">
            <v>M2</v>
          </cell>
          <cell r="E81">
            <v>109</v>
          </cell>
          <cell r="F81" t="str">
            <v>(8.66x할증350%)=30.31, 3.3+가공여유(0.3)=3.6, 30.31x3.6=109.11M2 약 109M2</v>
          </cell>
          <cell r="G81">
            <v>3.5</v>
          </cell>
        </row>
        <row r="82">
          <cell r="B82" t="str">
            <v>PIPE</v>
          </cell>
          <cell r="C82" t="str">
            <v>Ø27.2</v>
          </cell>
          <cell r="D82" t="str">
            <v>本</v>
          </cell>
          <cell r="E82">
            <v>2</v>
          </cell>
          <cell r="F82" t="str">
            <v>8.66/6M=1.44 약 2本</v>
          </cell>
        </row>
        <row r="83">
          <cell r="B83" t="str">
            <v>PIPE CAP</v>
          </cell>
          <cell r="C83" t="str">
            <v>Ø27.2</v>
          </cell>
          <cell r="D83" t="str">
            <v>EA</v>
          </cell>
          <cell r="E83">
            <v>2</v>
          </cell>
          <cell r="F83" t="str">
            <v>양끝단 처리</v>
          </cell>
        </row>
        <row r="84">
          <cell r="B84" t="str">
            <v>PIPE JOINT</v>
          </cell>
          <cell r="C84" t="str">
            <v>Ø27.2</v>
          </cell>
          <cell r="D84" t="str">
            <v>EA</v>
          </cell>
          <cell r="E84">
            <v>1</v>
          </cell>
          <cell r="F84" t="str">
            <v>PIPE 2本이므로 연결부분 1SET</v>
          </cell>
          <cell r="G84" t="str">
            <v xml:space="preserve"> </v>
          </cell>
          <cell r="H84" t="str">
            <v xml:space="preserve"> </v>
          </cell>
        </row>
        <row r="85">
          <cell r="B85" t="str">
            <v>HEAD CURTAIN</v>
          </cell>
          <cell r="C85" t="str">
            <v>(VELVET선방염지)</v>
          </cell>
          <cell r="D85" t="str">
            <v>M2</v>
          </cell>
          <cell r="E85">
            <v>17</v>
          </cell>
          <cell r="F85" t="str">
            <v>(8.66x할증250%)=21.65, 0.5+가공여유(0.3)=0.8, 21.65x0.8=17.32 약 17M2</v>
          </cell>
          <cell r="G85">
            <v>2.5</v>
          </cell>
        </row>
        <row r="86">
          <cell r="B86" t="str">
            <v>도장비</v>
          </cell>
          <cell r="D86" t="str">
            <v>M2</v>
          </cell>
          <cell r="E86">
            <v>2.5</v>
          </cell>
          <cell r="F86" t="str">
            <v>ㅁ50x50 (1.73)+ Ø27.2 (0.73)=약 2.46M2</v>
          </cell>
        </row>
        <row r="88">
          <cell r="E88" t="str">
            <v xml:space="preserve"> </v>
          </cell>
        </row>
        <row r="90">
          <cell r="A90" t="e">
            <v>#REF!</v>
          </cell>
        </row>
        <row r="91">
          <cell r="A91" t="e">
            <v>#REF!</v>
          </cell>
          <cell r="B91" t="str">
            <v xml:space="preserve">공사명 : ROLL SCREEN (4,000L x 3,000H)        </v>
          </cell>
          <cell r="D91" t="str">
            <v xml:space="preserve"> </v>
          </cell>
          <cell r="E91" t="str">
            <v xml:space="preserve"> </v>
          </cell>
          <cell r="F91" t="str">
            <v xml:space="preserve"> </v>
          </cell>
          <cell r="H91" t="str">
            <v>NO.1-03-00</v>
          </cell>
        </row>
        <row r="92">
          <cell r="A92" t="e">
            <v>#REF!</v>
          </cell>
          <cell r="B92" t="str">
            <v>원추형 MOTOR</v>
          </cell>
          <cell r="C92" t="str">
            <v>190W</v>
          </cell>
          <cell r="D92" t="str">
            <v>SET</v>
          </cell>
          <cell r="E92">
            <v>1</v>
          </cell>
          <cell r="F92" t="str">
            <v xml:space="preserve"> </v>
          </cell>
        </row>
        <row r="93">
          <cell r="A93" t="e">
            <v>#REF!</v>
          </cell>
          <cell r="B93" t="str">
            <v>LIMIT SWITCH BOX</v>
          </cell>
          <cell r="C93" t="str">
            <v xml:space="preserve"> </v>
          </cell>
          <cell r="D93" t="str">
            <v>SET</v>
          </cell>
          <cell r="E93">
            <v>1</v>
          </cell>
          <cell r="F93" t="str">
            <v xml:space="preserve"> </v>
          </cell>
        </row>
        <row r="94">
          <cell r="A94" t="e">
            <v>#REF!</v>
          </cell>
          <cell r="B94" t="str">
            <v>BUSHING</v>
          </cell>
          <cell r="C94" t="str">
            <v xml:space="preserve"> </v>
          </cell>
          <cell r="D94" t="str">
            <v>EA</v>
          </cell>
          <cell r="E94">
            <v>2</v>
          </cell>
          <cell r="F94" t="str">
            <v xml:space="preserve">ROLL SCREEN 2곳 </v>
          </cell>
        </row>
        <row r="95">
          <cell r="A95" t="e">
            <v>#REF!</v>
          </cell>
          <cell r="B95" t="str">
            <v>BEARING DIE</v>
          </cell>
          <cell r="C95" t="str">
            <v xml:space="preserve"> </v>
          </cell>
          <cell r="D95" t="str">
            <v>EA</v>
          </cell>
          <cell r="E95">
            <v>2</v>
          </cell>
          <cell r="F95" t="str">
            <v xml:space="preserve"> </v>
          </cell>
        </row>
        <row r="96">
          <cell r="A96" t="e">
            <v>#REF!</v>
          </cell>
          <cell r="B96" t="str">
            <v>주물 PIPE</v>
          </cell>
          <cell r="C96" t="str">
            <v>Ø53</v>
          </cell>
          <cell r="D96" t="str">
            <v>M</v>
          </cell>
          <cell r="E96">
            <v>4</v>
          </cell>
          <cell r="F96" t="str">
            <v xml:space="preserve"> </v>
          </cell>
        </row>
        <row r="97">
          <cell r="A97" t="e">
            <v>#REF!</v>
          </cell>
          <cell r="B97" t="str">
            <v>BALANCE PIPE</v>
          </cell>
          <cell r="C97" t="str">
            <v>Ø27.2</v>
          </cell>
          <cell r="D97" t="str">
            <v>本</v>
          </cell>
          <cell r="E97">
            <v>1</v>
          </cell>
          <cell r="F97" t="str">
            <v xml:space="preserve">1本 = 6M </v>
          </cell>
        </row>
        <row r="98">
          <cell r="A98" t="e">
            <v>#REF!</v>
          </cell>
          <cell r="B98" t="str">
            <v>SCREEN</v>
          </cell>
          <cell r="C98" t="str">
            <v>ULTRA MATE</v>
          </cell>
          <cell r="D98" t="str">
            <v>M2</v>
          </cell>
          <cell r="E98">
            <v>15</v>
          </cell>
          <cell r="F98" t="str">
            <v>4M x (3M+0.8(가공여유)) = 15.2M2 약 15M2</v>
          </cell>
        </row>
        <row r="99">
          <cell r="A99" t="e">
            <v>#REF!</v>
          </cell>
          <cell r="B99" t="str">
            <v>SCREEN BOX A'SSY</v>
          </cell>
          <cell r="C99" t="str">
            <v xml:space="preserve"> </v>
          </cell>
          <cell r="D99" t="str">
            <v>SET</v>
          </cell>
          <cell r="E99">
            <v>1</v>
          </cell>
          <cell r="F99" t="str">
            <v xml:space="preserve"> </v>
          </cell>
        </row>
        <row r="100">
          <cell r="A100" t="e">
            <v>#REF!</v>
          </cell>
          <cell r="B100" t="str">
            <v>도 장 비</v>
          </cell>
          <cell r="C100" t="str">
            <v>각 2회</v>
          </cell>
          <cell r="D100" t="str">
            <v>M2</v>
          </cell>
          <cell r="E100">
            <v>5</v>
          </cell>
          <cell r="F100" t="str">
            <v>BOX(2)+BUSHING.DIE(0.8x2)+PIPE(0.66)+Ø27.2(0.34)= 4.6M2 약 5M2</v>
          </cell>
        </row>
        <row r="101">
          <cell r="A101" t="e">
            <v>#REF!</v>
          </cell>
          <cell r="B101" t="str">
            <v xml:space="preserve"> </v>
          </cell>
          <cell r="C101" t="str">
            <v xml:space="preserve"> </v>
          </cell>
          <cell r="D101" t="str">
            <v xml:space="preserve"> </v>
          </cell>
          <cell r="E101" t="str">
            <v xml:space="preserve"> </v>
          </cell>
          <cell r="F101" t="str">
            <v xml:space="preserve"> </v>
          </cell>
        </row>
        <row r="102">
          <cell r="A102" t="e">
            <v>#REF!</v>
          </cell>
          <cell r="B102" t="str">
            <v xml:space="preserve"> </v>
          </cell>
          <cell r="C102" t="str">
            <v xml:space="preserve"> </v>
          </cell>
          <cell r="D102" t="str">
            <v xml:space="preserve"> </v>
          </cell>
          <cell r="E102" t="str">
            <v xml:space="preserve"> </v>
          </cell>
          <cell r="F102" t="str">
            <v xml:space="preserve"> </v>
          </cell>
        </row>
        <row r="103">
          <cell r="A103" t="e">
            <v>#REF!</v>
          </cell>
        </row>
        <row r="104">
          <cell r="A104" t="e">
            <v>#REF!</v>
          </cell>
        </row>
        <row r="105">
          <cell r="A105" t="e">
            <v>#REF!</v>
          </cell>
        </row>
        <row r="106">
          <cell r="A106" t="e">
            <v>#REF!</v>
          </cell>
        </row>
        <row r="107">
          <cell r="A107" t="e">
            <v>#REF!</v>
          </cell>
        </row>
        <row r="108">
          <cell r="A108" t="e">
            <v>#REF!</v>
          </cell>
        </row>
        <row r="109">
          <cell r="A109" t="e">
            <v>#REF!</v>
          </cell>
        </row>
        <row r="110">
          <cell r="A110" t="e">
            <v>#REF!</v>
          </cell>
        </row>
        <row r="111">
          <cell r="A111" t="e">
            <v>#REF!</v>
          </cell>
        </row>
        <row r="112">
          <cell r="A112" t="e">
            <v>#REF!</v>
          </cell>
        </row>
        <row r="113">
          <cell r="A113" t="e">
            <v>#REF!</v>
          </cell>
          <cell r="B113" t="str">
            <v xml:space="preserve">공사명 : ROLL FLAG  (2,100L x 3,000H)   </v>
          </cell>
          <cell r="G113" t="str">
            <v xml:space="preserve"> </v>
          </cell>
          <cell r="H113" t="str">
            <v>NO.1-04-00</v>
          </cell>
        </row>
        <row r="114">
          <cell r="A114" t="e">
            <v>#REF!</v>
          </cell>
          <cell r="B114" t="str">
            <v>원추형 MOTOR</v>
          </cell>
          <cell r="C114" t="str">
            <v>100W</v>
          </cell>
          <cell r="D114" t="str">
            <v>SET</v>
          </cell>
          <cell r="E114">
            <v>1</v>
          </cell>
          <cell r="F114" t="str">
            <v xml:space="preserve"> </v>
          </cell>
        </row>
        <row r="115">
          <cell r="A115" t="e">
            <v>#REF!</v>
          </cell>
          <cell r="B115" t="str">
            <v>LIMIT SWITCH BOX</v>
          </cell>
          <cell r="C115" t="str">
            <v xml:space="preserve"> </v>
          </cell>
          <cell r="D115" t="str">
            <v>SET</v>
          </cell>
          <cell r="E115">
            <v>1</v>
          </cell>
          <cell r="F115" t="str">
            <v xml:space="preserve"> </v>
          </cell>
        </row>
        <row r="116">
          <cell r="A116" t="e">
            <v>#REF!</v>
          </cell>
          <cell r="B116" t="str">
            <v>BUSHING</v>
          </cell>
          <cell r="C116" t="str">
            <v xml:space="preserve"> </v>
          </cell>
          <cell r="D116" t="str">
            <v>EA</v>
          </cell>
          <cell r="E116">
            <v>2</v>
          </cell>
          <cell r="F116" t="str">
            <v xml:space="preserve">ROLL SCREEN 2곳 </v>
          </cell>
        </row>
        <row r="117">
          <cell r="A117" t="e">
            <v>#REF!</v>
          </cell>
          <cell r="B117" t="str">
            <v>BEARING DIE</v>
          </cell>
          <cell r="C117" t="str">
            <v xml:space="preserve"> </v>
          </cell>
          <cell r="D117" t="str">
            <v>EA</v>
          </cell>
          <cell r="E117">
            <v>2</v>
          </cell>
          <cell r="F117" t="str">
            <v xml:space="preserve"> </v>
          </cell>
        </row>
        <row r="118">
          <cell r="A118" t="e">
            <v>#REF!</v>
          </cell>
          <cell r="B118" t="str">
            <v>주물PIPE</v>
          </cell>
          <cell r="C118" t="str">
            <v>Ø53</v>
          </cell>
          <cell r="D118" t="str">
            <v>M</v>
          </cell>
          <cell r="E118">
            <v>2.1</v>
          </cell>
          <cell r="F118" t="str">
            <v xml:space="preserve"> </v>
          </cell>
        </row>
        <row r="119">
          <cell r="A119" t="e">
            <v>#REF!</v>
          </cell>
          <cell r="B119" t="str">
            <v>BALANCE PIPE</v>
          </cell>
          <cell r="C119" t="str">
            <v>Ø27.2</v>
          </cell>
          <cell r="D119" t="str">
            <v>M</v>
          </cell>
          <cell r="E119">
            <v>2.1</v>
          </cell>
          <cell r="F119" t="str">
            <v xml:space="preserve"> </v>
          </cell>
        </row>
        <row r="120">
          <cell r="A120" t="e">
            <v>#REF!</v>
          </cell>
          <cell r="B120" t="str">
            <v>FLAG</v>
          </cell>
          <cell r="C120" t="str">
            <v>ULTRA-MATE</v>
          </cell>
          <cell r="D120" t="str">
            <v>M2</v>
          </cell>
          <cell r="E120">
            <v>6</v>
          </cell>
          <cell r="F120" t="str">
            <v>2.1M x (3M+0.8(가공여유)) = 5.9M2 약 6M2</v>
          </cell>
        </row>
        <row r="121">
          <cell r="A121" t="e">
            <v>#REF!</v>
          </cell>
          <cell r="B121" t="str">
            <v>씰크 인쇄</v>
          </cell>
          <cell r="C121" t="str">
            <v xml:space="preserve"> </v>
          </cell>
          <cell r="D121" t="str">
            <v>SET</v>
          </cell>
          <cell r="E121">
            <v>1</v>
          </cell>
          <cell r="F121" t="str">
            <v xml:space="preserve"> </v>
          </cell>
        </row>
        <row r="122">
          <cell r="A122" t="e">
            <v>#REF!</v>
          </cell>
          <cell r="B122" t="str">
            <v>FLAG BOX A'SSY</v>
          </cell>
          <cell r="C122" t="str">
            <v xml:space="preserve"> </v>
          </cell>
          <cell r="D122" t="str">
            <v>SET</v>
          </cell>
          <cell r="E122">
            <v>1</v>
          </cell>
          <cell r="F122" t="str">
            <v xml:space="preserve"> </v>
          </cell>
        </row>
        <row r="123">
          <cell r="A123" t="e">
            <v>#REF!</v>
          </cell>
          <cell r="B123" t="str">
            <v>도 장 비</v>
          </cell>
          <cell r="C123" t="str">
            <v>각 2회</v>
          </cell>
          <cell r="D123" t="str">
            <v>M2</v>
          </cell>
          <cell r="E123">
            <v>4</v>
          </cell>
          <cell r="F123" t="str">
            <v>BOX(2)+BUSHING.DIE(0.8x2)+PIPE(0.34)+Ø27.2(0.17)= 4.11M2 약 4M2</v>
          </cell>
        </row>
        <row r="124">
          <cell r="A124" t="e">
            <v>#REF!</v>
          </cell>
          <cell r="F124" t="str">
            <v xml:space="preserve"> </v>
          </cell>
          <cell r="G124" t="str">
            <v xml:space="preserve"> </v>
          </cell>
        </row>
        <row r="125">
          <cell r="A125" t="e">
            <v>#REF!</v>
          </cell>
        </row>
        <row r="126">
          <cell r="A126" t="e">
            <v>#REF!</v>
          </cell>
        </row>
        <row r="127">
          <cell r="A127" t="e">
            <v>#REF!</v>
          </cell>
        </row>
        <row r="128">
          <cell r="A128" t="e">
            <v>#REF!</v>
          </cell>
          <cell r="B128" t="str">
            <v xml:space="preserve"> </v>
          </cell>
          <cell r="C128" t="str">
            <v xml:space="preserve"> </v>
          </cell>
          <cell r="D128" t="str">
            <v xml:space="preserve"> </v>
          </cell>
          <cell r="E128" t="str">
            <v xml:space="preserve"> </v>
          </cell>
        </row>
        <row r="129">
          <cell r="A129" t="e">
            <v>#REF!</v>
          </cell>
        </row>
        <row r="130">
          <cell r="A130" t="e">
            <v>#REF!</v>
          </cell>
        </row>
        <row r="131">
          <cell r="A131" t="e">
            <v>#REF!</v>
          </cell>
        </row>
        <row r="132">
          <cell r="A132" t="e">
            <v>#REF!</v>
          </cell>
          <cell r="B132" t="str">
            <v xml:space="preserve"> </v>
          </cell>
          <cell r="C132" t="str">
            <v xml:space="preserve"> </v>
          </cell>
          <cell r="D132" t="str">
            <v xml:space="preserve"> </v>
          </cell>
          <cell r="E132" t="str">
            <v xml:space="preserve"> </v>
          </cell>
        </row>
        <row r="133">
          <cell r="A133" t="e">
            <v>#REF!</v>
          </cell>
        </row>
        <row r="135">
          <cell r="B135" t="str">
            <v>공사명: COVER CURTAIN (8,800L x 3,500H)</v>
          </cell>
          <cell r="H135" t="str">
            <v>NO.1-05-00</v>
          </cell>
        </row>
        <row r="136">
          <cell r="B136" t="str">
            <v>소형MOTOR</v>
          </cell>
          <cell r="C136" t="str">
            <v>40W</v>
          </cell>
          <cell r="D136" t="str">
            <v>SET</v>
          </cell>
          <cell r="E136">
            <v>1</v>
          </cell>
          <cell r="F136" t="str">
            <v xml:space="preserve"> </v>
          </cell>
        </row>
        <row r="137">
          <cell r="A137" t="e">
            <v>#REF!</v>
          </cell>
          <cell r="B137" t="str">
            <v>MOTOR BRACKET</v>
          </cell>
          <cell r="D137" t="str">
            <v>SET</v>
          </cell>
          <cell r="E137">
            <v>1</v>
          </cell>
        </row>
        <row r="138">
          <cell r="A138" t="e">
            <v>#REF!</v>
          </cell>
          <cell r="B138" t="str">
            <v>REDUCER</v>
          </cell>
          <cell r="C138" t="str">
            <v>15:1</v>
          </cell>
          <cell r="D138" t="str">
            <v>SET</v>
          </cell>
          <cell r="E138">
            <v>1</v>
          </cell>
        </row>
        <row r="139">
          <cell r="A139" t="e">
            <v>#REF!</v>
          </cell>
          <cell r="B139" t="str">
            <v>S.Q PIPE</v>
          </cell>
          <cell r="C139" t="str">
            <v>ㅁ-50 x 50 x 2.3t</v>
          </cell>
          <cell r="D139" t="str">
            <v>本</v>
          </cell>
          <cell r="E139">
            <v>2</v>
          </cell>
          <cell r="F139" t="str">
            <v>8.8/6M=1.46 약 2本</v>
          </cell>
        </row>
        <row r="140">
          <cell r="A140" t="e">
            <v>#REF!</v>
          </cell>
          <cell r="B140" t="str">
            <v>AL RAIL</v>
          </cell>
          <cell r="C140" t="str">
            <v>주문 제작</v>
          </cell>
          <cell r="D140" t="str">
            <v>M</v>
          </cell>
          <cell r="E140">
            <v>9</v>
          </cell>
          <cell r="F140" t="str">
            <v>8.8M 약 9M</v>
          </cell>
        </row>
        <row r="141">
          <cell r="A141" t="e">
            <v>#REF!</v>
          </cell>
          <cell r="B141" t="str">
            <v>DRIVE PULLEY</v>
          </cell>
          <cell r="C141" t="str">
            <v>Ø60</v>
          </cell>
          <cell r="D141" t="str">
            <v>EA</v>
          </cell>
          <cell r="E141">
            <v>1</v>
          </cell>
        </row>
        <row r="142">
          <cell r="A142" t="e">
            <v>#REF!</v>
          </cell>
          <cell r="B142" t="str">
            <v>ADJUST BRACKET</v>
          </cell>
          <cell r="D142" t="str">
            <v>EA</v>
          </cell>
          <cell r="E142">
            <v>1</v>
          </cell>
        </row>
        <row r="143">
          <cell r="A143" t="e">
            <v>#REF!</v>
          </cell>
          <cell r="B143" t="str">
            <v>MASTER CARRIER</v>
          </cell>
          <cell r="C143" t="str">
            <v>주문 제작</v>
          </cell>
          <cell r="D143" t="str">
            <v>EA</v>
          </cell>
          <cell r="E143">
            <v>2</v>
          </cell>
          <cell r="F143" t="str">
            <v>좌,우 최선단에</v>
          </cell>
        </row>
        <row r="144">
          <cell r="A144" t="e">
            <v>#REF!</v>
          </cell>
          <cell r="B144" t="str">
            <v>SINGLE CARRIER</v>
          </cell>
          <cell r="C144" t="str">
            <v>주문 제작</v>
          </cell>
          <cell r="D144" t="str">
            <v>EA</v>
          </cell>
          <cell r="E144">
            <v>44</v>
          </cell>
          <cell r="F144" t="str">
            <v>(8.8/0.2)x2=44EA 약 44EA</v>
          </cell>
        </row>
        <row r="145">
          <cell r="A145" t="e">
            <v>#REF!</v>
          </cell>
          <cell r="B145" t="str">
            <v>ROPE</v>
          </cell>
          <cell r="C145" t="str">
            <v>SUSØ1.6</v>
          </cell>
          <cell r="D145" t="str">
            <v>M</v>
          </cell>
          <cell r="E145">
            <v>18</v>
          </cell>
          <cell r="F145" t="str">
            <v>8.8x2=17.6M 약 18M</v>
          </cell>
        </row>
        <row r="146">
          <cell r="A146" t="e">
            <v>#REF!</v>
          </cell>
          <cell r="B146" t="str">
            <v>LIMIT SWITCH</v>
          </cell>
          <cell r="D146" t="str">
            <v>EA</v>
          </cell>
          <cell r="E146">
            <v>1</v>
          </cell>
        </row>
        <row r="147">
          <cell r="A147" t="e">
            <v>#REF!</v>
          </cell>
          <cell r="B147" t="str">
            <v>LIMIT SWITCH</v>
          </cell>
          <cell r="D147" t="str">
            <v>EA</v>
          </cell>
          <cell r="E147">
            <v>1</v>
          </cell>
        </row>
        <row r="148">
          <cell r="A148" t="e">
            <v>#REF!</v>
          </cell>
          <cell r="B148" t="str">
            <v>CURTAIN</v>
          </cell>
          <cell r="C148" t="str">
            <v>(암막지 선방염)</v>
          </cell>
          <cell r="D148" t="str">
            <v>M2</v>
          </cell>
          <cell r="E148">
            <v>117</v>
          </cell>
          <cell r="F148" t="str">
            <v>(8.8x할증350%)=30.8, 3.5+가공여유(0.3)=3.8, 30.8x3.8=117.04M2 약 117M2</v>
          </cell>
          <cell r="G148">
            <v>3.5</v>
          </cell>
        </row>
        <row r="149">
          <cell r="A149" t="e">
            <v>#REF!</v>
          </cell>
          <cell r="B149" t="str">
            <v>도장비</v>
          </cell>
          <cell r="D149" t="str">
            <v>M2</v>
          </cell>
          <cell r="E149">
            <v>2</v>
          </cell>
          <cell r="F149" t="str">
            <v>PIPE(1.76)=약 2M2</v>
          </cell>
        </row>
        <row r="150">
          <cell r="A150" t="e">
            <v>#REF!</v>
          </cell>
        </row>
        <row r="151">
          <cell r="A151" t="e">
            <v>#REF!</v>
          </cell>
          <cell r="E151" t="str">
            <v xml:space="preserve"> </v>
          </cell>
        </row>
        <row r="152">
          <cell r="A152" t="e">
            <v>#REF!</v>
          </cell>
        </row>
        <row r="153">
          <cell r="F153" t="str">
            <v xml:space="preserve"> </v>
          </cell>
        </row>
        <row r="154">
          <cell r="A154" t="e">
            <v>#REF!</v>
          </cell>
        </row>
        <row r="155">
          <cell r="A155" t="e">
            <v>#REF!</v>
          </cell>
        </row>
        <row r="156">
          <cell r="A156" t="e">
            <v>#REF!</v>
          </cell>
        </row>
        <row r="157">
          <cell r="B157" t="str">
            <v>공사명:WINDOW DARKEN CURTAIN(4,050L x 3,500H)</v>
          </cell>
          <cell r="H157" t="str">
            <v>NO.1-06-00</v>
          </cell>
        </row>
        <row r="158">
          <cell r="B158" t="str">
            <v>소형 MOTOR</v>
          </cell>
          <cell r="C158" t="str">
            <v>25W</v>
          </cell>
          <cell r="D158" t="str">
            <v>SET</v>
          </cell>
          <cell r="E158">
            <v>1</v>
          </cell>
          <cell r="F158" t="str">
            <v xml:space="preserve"> </v>
          </cell>
        </row>
        <row r="159">
          <cell r="A159" t="e">
            <v>#REF!</v>
          </cell>
          <cell r="B159" t="str">
            <v>MOTOR BRACKET</v>
          </cell>
          <cell r="D159" t="str">
            <v>SET</v>
          </cell>
          <cell r="E159">
            <v>1</v>
          </cell>
        </row>
        <row r="160">
          <cell r="A160" t="e">
            <v>#REF!</v>
          </cell>
          <cell r="B160" t="str">
            <v>REDUCER</v>
          </cell>
          <cell r="C160" t="str">
            <v>15:1</v>
          </cell>
          <cell r="D160" t="str">
            <v>SET</v>
          </cell>
          <cell r="E160">
            <v>1</v>
          </cell>
        </row>
        <row r="161">
          <cell r="A161" t="e">
            <v>#REF!</v>
          </cell>
          <cell r="B161" t="str">
            <v>S.Q PIPE</v>
          </cell>
          <cell r="C161" t="str">
            <v>ㅁ-50 x 50 x 2.3t</v>
          </cell>
          <cell r="D161" t="str">
            <v>本</v>
          </cell>
          <cell r="E161">
            <v>2</v>
          </cell>
          <cell r="F161" t="str">
            <v>4.05/6M=0.675M 약 1本</v>
          </cell>
        </row>
        <row r="162">
          <cell r="A162" t="e">
            <v>#REF!</v>
          </cell>
          <cell r="B162" t="str">
            <v>AL RAIL</v>
          </cell>
          <cell r="C162" t="str">
            <v>주문 제작</v>
          </cell>
          <cell r="D162" t="str">
            <v>M</v>
          </cell>
          <cell r="E162">
            <v>4</v>
          </cell>
          <cell r="F162" t="str">
            <v>4.05M 약 4M</v>
          </cell>
        </row>
        <row r="163">
          <cell r="A163" t="e">
            <v>#REF!</v>
          </cell>
          <cell r="B163" t="str">
            <v>DRIVE PULLEY</v>
          </cell>
          <cell r="C163" t="str">
            <v>Ø60</v>
          </cell>
          <cell r="D163" t="str">
            <v>EA</v>
          </cell>
          <cell r="E163">
            <v>1</v>
          </cell>
        </row>
        <row r="164">
          <cell r="A164" t="e">
            <v>#REF!</v>
          </cell>
          <cell r="B164" t="str">
            <v>ADJUST BRACKET</v>
          </cell>
          <cell r="D164" t="str">
            <v>EA</v>
          </cell>
          <cell r="E164">
            <v>1</v>
          </cell>
        </row>
        <row r="165">
          <cell r="A165" t="e">
            <v>#REF!</v>
          </cell>
          <cell r="B165" t="str">
            <v>MASTER CARRIER</v>
          </cell>
          <cell r="C165" t="str">
            <v>주문 제작</v>
          </cell>
          <cell r="D165" t="str">
            <v>EA</v>
          </cell>
          <cell r="E165">
            <v>2</v>
          </cell>
          <cell r="F165" t="str">
            <v>좌,우 최선단에</v>
          </cell>
        </row>
        <row r="166">
          <cell r="A166" t="e">
            <v>#REF!</v>
          </cell>
          <cell r="B166" t="str">
            <v>SINGLE CARRIER</v>
          </cell>
          <cell r="C166" t="str">
            <v>주문 제작</v>
          </cell>
          <cell r="D166" t="str">
            <v>EA</v>
          </cell>
          <cell r="E166">
            <v>20</v>
          </cell>
          <cell r="F166" t="str">
            <v>(4.05/0.2)x2=20.25EA 약 20EA</v>
          </cell>
        </row>
        <row r="167">
          <cell r="A167" t="e">
            <v>#REF!</v>
          </cell>
          <cell r="B167" t="str">
            <v>ROPE</v>
          </cell>
          <cell r="C167" t="str">
            <v>SUSØ1.6</v>
          </cell>
          <cell r="D167" t="str">
            <v>M</v>
          </cell>
          <cell r="E167">
            <v>8</v>
          </cell>
          <cell r="F167" t="str">
            <v>4.05x2=8.1M 약 8M</v>
          </cell>
        </row>
        <row r="168">
          <cell r="A168" t="e">
            <v>#REF!</v>
          </cell>
          <cell r="B168" t="str">
            <v>LIMIT SWITCH</v>
          </cell>
          <cell r="D168" t="str">
            <v>EA</v>
          </cell>
          <cell r="E168">
            <v>1</v>
          </cell>
        </row>
        <row r="169">
          <cell r="A169" t="e">
            <v>#REF!</v>
          </cell>
          <cell r="B169" t="str">
            <v>CURTAIN</v>
          </cell>
          <cell r="C169" t="str">
            <v>(암막지 선방염)</v>
          </cell>
          <cell r="D169" t="str">
            <v>M2</v>
          </cell>
          <cell r="E169">
            <v>54</v>
          </cell>
          <cell r="F169" t="str">
            <v>(4.05x할증350%)=14.175, 3.5+가공여유(0.3)=3.8, 14.175x3.8=53.865 약 54M2</v>
          </cell>
          <cell r="G169">
            <v>3.5</v>
          </cell>
        </row>
        <row r="170">
          <cell r="A170" t="e">
            <v>#REF!</v>
          </cell>
          <cell r="B170" t="str">
            <v>도장비</v>
          </cell>
          <cell r="D170" t="str">
            <v>M2</v>
          </cell>
          <cell r="E170">
            <v>1</v>
          </cell>
          <cell r="F170" t="str">
            <v>PIPE(0.8)=약 1M2</v>
          </cell>
        </row>
        <row r="171">
          <cell r="A171" t="e">
            <v>#REF!</v>
          </cell>
        </row>
        <row r="172">
          <cell r="A172" t="e">
            <v>#REF!</v>
          </cell>
          <cell r="E172" t="str">
            <v xml:space="preserve"> </v>
          </cell>
        </row>
        <row r="173">
          <cell r="A173" t="e">
            <v>#REF!</v>
          </cell>
        </row>
        <row r="174">
          <cell r="A174" t="e">
            <v>#REF!</v>
          </cell>
        </row>
        <row r="175">
          <cell r="A175" t="e">
            <v>#REF!</v>
          </cell>
        </row>
        <row r="176">
          <cell r="A176" t="e">
            <v>#REF!</v>
          </cell>
          <cell r="F176" t="str">
            <v xml:space="preserve"> </v>
          </cell>
        </row>
        <row r="177">
          <cell r="A177" t="e">
            <v>#REF!</v>
          </cell>
        </row>
        <row r="178">
          <cell r="A178" t="e">
            <v>#REF!</v>
          </cell>
        </row>
        <row r="179">
          <cell r="A179" t="e">
            <v>#REF!</v>
          </cell>
          <cell r="B179" t="str">
            <v>공사명:DOOR DARKEN CURTAIN(4,050L x 3,500H)</v>
          </cell>
          <cell r="H179" t="str">
            <v>NO.1-07-00</v>
          </cell>
        </row>
        <row r="180">
          <cell r="A180" t="e">
            <v>#REF!</v>
          </cell>
          <cell r="B180" t="str">
            <v>S.Q PIPE</v>
          </cell>
          <cell r="C180" t="str">
            <v>ㅁ-50 x 50 x 2.3t</v>
          </cell>
          <cell r="D180" t="str">
            <v>本</v>
          </cell>
          <cell r="E180">
            <v>1</v>
          </cell>
          <cell r="F180" t="str">
            <v>4.05/6M=0.675M 약 1本</v>
          </cell>
        </row>
        <row r="181">
          <cell r="A181" t="e">
            <v>#REF!</v>
          </cell>
          <cell r="B181" t="str">
            <v>AL RAIL</v>
          </cell>
          <cell r="C181" t="str">
            <v>주문 제작</v>
          </cell>
          <cell r="D181" t="str">
            <v>M</v>
          </cell>
          <cell r="E181">
            <v>4</v>
          </cell>
          <cell r="F181" t="str">
            <v>4.05M 약 4M</v>
          </cell>
        </row>
        <row r="182">
          <cell r="A182" t="e">
            <v>#REF!</v>
          </cell>
          <cell r="B182" t="str">
            <v>MASTER CARRIER</v>
          </cell>
          <cell r="C182" t="str">
            <v>주문 제작</v>
          </cell>
          <cell r="D182" t="str">
            <v>EA</v>
          </cell>
          <cell r="E182">
            <v>2</v>
          </cell>
          <cell r="F182" t="str">
            <v>좌,우 최선단에</v>
          </cell>
        </row>
        <row r="183">
          <cell r="A183" t="e">
            <v>#REF!</v>
          </cell>
          <cell r="B183" t="str">
            <v>SINGLE CARRIER</v>
          </cell>
          <cell r="C183" t="str">
            <v>주문 제작</v>
          </cell>
          <cell r="D183" t="str">
            <v>EA</v>
          </cell>
          <cell r="E183">
            <v>20</v>
          </cell>
          <cell r="F183" t="str">
            <v>(4.05/0.2)x2=20.25EA 약 20EA</v>
          </cell>
        </row>
        <row r="184">
          <cell r="A184" t="e">
            <v>#REF!</v>
          </cell>
          <cell r="B184" t="str">
            <v>CURTAIN</v>
          </cell>
          <cell r="C184" t="str">
            <v>(암막지 선방염)</v>
          </cell>
          <cell r="D184" t="str">
            <v>M2</v>
          </cell>
          <cell r="E184">
            <v>54</v>
          </cell>
          <cell r="F184" t="str">
            <v>(4.05x할증350%)=14.175, 3.5+가공여유(0.3)=3.8, 14.175x3.8=53.865 약 54M2</v>
          </cell>
          <cell r="G184">
            <v>3.5</v>
          </cell>
        </row>
        <row r="185">
          <cell r="A185" t="e">
            <v>#REF!</v>
          </cell>
          <cell r="B185" t="str">
            <v>도장비</v>
          </cell>
          <cell r="D185" t="str">
            <v>M2</v>
          </cell>
          <cell r="E185">
            <v>1</v>
          </cell>
          <cell r="F185" t="str">
            <v>PIPE(0.8)=약 1M2</v>
          </cell>
        </row>
        <row r="186">
          <cell r="A186" t="e">
            <v>#REF!</v>
          </cell>
        </row>
        <row r="187">
          <cell r="A187" t="e">
            <v>#REF!</v>
          </cell>
          <cell r="E187" t="str">
            <v xml:space="preserve"> </v>
          </cell>
        </row>
        <row r="191">
          <cell r="F191" t="str">
            <v xml:space="preserve"> </v>
          </cell>
        </row>
        <row r="193">
          <cell r="A193" t="e">
            <v>#REF!</v>
          </cell>
        </row>
        <row r="194">
          <cell r="A194" t="e">
            <v>#REF!</v>
          </cell>
        </row>
        <row r="195">
          <cell r="A195" t="e">
            <v>#REF!</v>
          </cell>
        </row>
        <row r="196">
          <cell r="A196" t="e">
            <v>#REF!</v>
          </cell>
        </row>
        <row r="198">
          <cell r="A198" t="e">
            <v>#REF!</v>
          </cell>
        </row>
        <row r="199">
          <cell r="A199" t="e">
            <v>#REF!</v>
          </cell>
        </row>
        <row r="200">
          <cell r="A200" t="e">
            <v>#REF!</v>
          </cell>
          <cell r="F200" t="str">
            <v>293KG=0.293TON</v>
          </cell>
        </row>
        <row r="201">
          <cell r="A201" t="e">
            <v>#REF!</v>
          </cell>
          <cell r="B201" t="str">
            <v>공사명:GRID IRON(8,600L x 900D)</v>
          </cell>
          <cell r="H201" t="str">
            <v>NO.1-08-00</v>
          </cell>
        </row>
        <row r="202">
          <cell r="A202" t="e">
            <v>#REF!</v>
          </cell>
          <cell r="B202" t="str">
            <v>CHANNEL</v>
          </cell>
          <cell r="C202" t="str">
            <v xml:space="preserve">[-100 x 50 x 5t </v>
          </cell>
          <cell r="D202" t="str">
            <v>KG</v>
          </cell>
          <cell r="E202">
            <v>275</v>
          </cell>
          <cell r="F202" t="str">
            <v>(8.6x2)+(0.9x12)=28M+(할증5%)=29.4M</v>
          </cell>
          <cell r="G202">
            <v>0.05</v>
          </cell>
        </row>
        <row r="203">
          <cell r="A203" t="e">
            <v>#REF!</v>
          </cell>
          <cell r="B203" t="str">
            <v xml:space="preserve"> </v>
          </cell>
          <cell r="C203" t="str">
            <v xml:space="preserve"> </v>
          </cell>
          <cell r="D203" t="str">
            <v xml:space="preserve"> </v>
          </cell>
          <cell r="E203" t="str">
            <v xml:space="preserve"> </v>
          </cell>
          <cell r="F203" t="str">
            <v>=29.4x9.36KG/M= 275.18KG 약 275KG</v>
          </cell>
        </row>
        <row r="204">
          <cell r="A204" t="e">
            <v>#REF!</v>
          </cell>
          <cell r="B204" t="str">
            <v>ROUND BAR</v>
          </cell>
          <cell r="C204" t="str">
            <v>Ø19</v>
          </cell>
          <cell r="D204" t="str">
            <v>KG</v>
          </cell>
          <cell r="E204">
            <v>18</v>
          </cell>
          <cell r="F204" t="str">
            <v xml:space="preserve">HANGER POINT 8곳,8x1M=8x2.23KG = 17.84KG </v>
          </cell>
        </row>
        <row r="205">
          <cell r="A205" t="e">
            <v>#REF!</v>
          </cell>
          <cell r="B205" t="str">
            <v>TURNBUCKLE</v>
          </cell>
          <cell r="C205" t="str">
            <v>W5/8" x 300</v>
          </cell>
          <cell r="D205" t="str">
            <v>EA</v>
          </cell>
          <cell r="E205">
            <v>8</v>
          </cell>
          <cell r="F205" t="str">
            <v>HANGER POINT</v>
          </cell>
        </row>
        <row r="206">
          <cell r="A206" t="e">
            <v>#REF!</v>
          </cell>
          <cell r="B206" t="str">
            <v>SHACKLE</v>
          </cell>
          <cell r="C206" t="str">
            <v xml:space="preserve">W5/8" </v>
          </cell>
          <cell r="D206" t="str">
            <v>EA</v>
          </cell>
          <cell r="E206">
            <v>16</v>
          </cell>
          <cell r="F206" t="str">
            <v>1PONT당 2EA씩이므로 8x2 = 16EA</v>
          </cell>
        </row>
        <row r="207">
          <cell r="A207" t="e">
            <v>#REF!</v>
          </cell>
          <cell r="B207" t="str">
            <v>HANGER BRACKET</v>
          </cell>
          <cell r="D207" t="str">
            <v>EA</v>
          </cell>
          <cell r="E207">
            <v>8</v>
          </cell>
          <cell r="F207" t="str">
            <v>천정부분 HANGER POINT</v>
          </cell>
        </row>
        <row r="208">
          <cell r="A208" t="e">
            <v>#REF!</v>
          </cell>
          <cell r="B208" t="str">
            <v>HANGER PLATE</v>
          </cell>
          <cell r="C208" t="str">
            <v>PL 9tx200x75</v>
          </cell>
          <cell r="D208" t="str">
            <v>EA</v>
          </cell>
          <cell r="E208">
            <v>8</v>
          </cell>
          <cell r="F208" t="str">
            <v>GRID 부분 HANGER POINT</v>
          </cell>
        </row>
        <row r="209">
          <cell r="A209" t="e">
            <v>#REF!</v>
          </cell>
          <cell r="B209" t="str">
            <v>도 장 비</v>
          </cell>
          <cell r="C209" t="str">
            <v>각 2회</v>
          </cell>
          <cell r="D209" t="str">
            <v>M2</v>
          </cell>
          <cell r="E209">
            <v>21</v>
          </cell>
          <cell r="F209" t="str">
            <v>CH-100(29x0.6)+ROUND BAR(8x0.1)++T'ASSY(8x0.3)=20.6 약 21M2</v>
          </cell>
        </row>
        <row r="210">
          <cell r="A210" t="e">
            <v>#REF!</v>
          </cell>
          <cell r="B210" t="str">
            <v xml:space="preserve"> </v>
          </cell>
          <cell r="C210" t="str">
            <v xml:space="preserve"> </v>
          </cell>
          <cell r="D210" t="str">
            <v xml:space="preserve"> </v>
          </cell>
          <cell r="E210" t="str">
            <v xml:space="preserve"> </v>
          </cell>
        </row>
        <row r="211">
          <cell r="B211" t="str">
            <v xml:space="preserve"> </v>
          </cell>
          <cell r="C211" t="str">
            <v xml:space="preserve"> </v>
          </cell>
          <cell r="D211" t="str">
            <v xml:space="preserve"> </v>
          </cell>
          <cell r="E211" t="str">
            <v xml:space="preserve"> </v>
          </cell>
        </row>
        <row r="218">
          <cell r="A218" t="e">
            <v>#REF!</v>
          </cell>
        </row>
        <row r="219">
          <cell r="A219" t="e">
            <v>#REF!</v>
          </cell>
        </row>
        <row r="220">
          <cell r="A220" t="e">
            <v>#REF!</v>
          </cell>
        </row>
        <row r="221">
          <cell r="A221" t="e">
            <v>#REF!</v>
          </cell>
        </row>
        <row r="222">
          <cell r="A222" t="e">
            <v>#REF!</v>
          </cell>
        </row>
        <row r="223">
          <cell r="B223" t="str">
            <v>공사명 : CONTROL PANEL</v>
          </cell>
          <cell r="D223" t="str">
            <v xml:space="preserve"> </v>
          </cell>
          <cell r="E223" t="str">
            <v xml:space="preserve"> </v>
          </cell>
          <cell r="F223" t="str">
            <v xml:space="preserve"> </v>
          </cell>
          <cell r="H223" t="str">
            <v>NO.1-09-00</v>
          </cell>
        </row>
        <row r="224">
          <cell r="A224" t="e">
            <v>#REF!</v>
          </cell>
          <cell r="B224" t="str">
            <v>PANEL</v>
          </cell>
          <cell r="C224" t="str">
            <v>800Lx1200Hx250D</v>
          </cell>
          <cell r="D224" t="str">
            <v>SET</v>
          </cell>
          <cell r="E224">
            <v>1</v>
          </cell>
          <cell r="F224" t="str">
            <v xml:space="preserve"> </v>
          </cell>
        </row>
        <row r="225">
          <cell r="B225" t="str">
            <v>MAIN N.F.B</v>
          </cell>
          <cell r="C225" t="str">
            <v>3P 20A</v>
          </cell>
          <cell r="D225" t="str">
            <v>EA</v>
          </cell>
          <cell r="E225">
            <v>1</v>
          </cell>
          <cell r="F225" t="str">
            <v xml:space="preserve"> </v>
          </cell>
        </row>
        <row r="226">
          <cell r="A226" t="e">
            <v>#REF!</v>
          </cell>
          <cell r="B226" t="str">
            <v>N.F.B</v>
          </cell>
          <cell r="C226" t="str">
            <v>3P 30AF/10AT</v>
          </cell>
          <cell r="D226" t="str">
            <v>EA</v>
          </cell>
          <cell r="E226">
            <v>1</v>
          </cell>
          <cell r="F226" t="str">
            <v>1.5KW 1회로 이므로</v>
          </cell>
        </row>
        <row r="227">
          <cell r="A227" t="e">
            <v>#REF!</v>
          </cell>
          <cell r="B227" t="str">
            <v>N.F.B</v>
          </cell>
          <cell r="C227" t="str">
            <v>2P 5A</v>
          </cell>
          <cell r="D227" t="str">
            <v>EA</v>
          </cell>
          <cell r="E227">
            <v>10</v>
          </cell>
          <cell r="F227" t="str">
            <v>25W x 6회로, 40W x 2회로, 100W x 1회로, 190W x 1회로= 10회로이므로</v>
          </cell>
        </row>
        <row r="228">
          <cell r="A228" t="e">
            <v>#REF!</v>
          </cell>
          <cell r="B228" t="str">
            <v xml:space="preserve">N.F.B(MACHINE OP') </v>
          </cell>
          <cell r="C228" t="str">
            <v>2P 5A</v>
          </cell>
          <cell r="D228" t="str">
            <v>EA</v>
          </cell>
          <cell r="E228">
            <v>1</v>
          </cell>
          <cell r="F228" t="str">
            <v xml:space="preserve"> </v>
          </cell>
        </row>
        <row r="229">
          <cell r="B229" t="str">
            <v>MAGNETIC S/W</v>
          </cell>
          <cell r="C229" t="str">
            <v>SMO - 15</v>
          </cell>
          <cell r="D229" t="str">
            <v>EA</v>
          </cell>
          <cell r="E229">
            <v>2</v>
          </cell>
          <cell r="F229" t="str">
            <v>1회로 (1.5KW이하) x 2EA씩 (정.역회전)</v>
          </cell>
        </row>
        <row r="230">
          <cell r="A230" t="e">
            <v>#REF!</v>
          </cell>
          <cell r="B230" t="str">
            <v>전  선</v>
          </cell>
          <cell r="C230" t="str">
            <v>UL #24</v>
          </cell>
          <cell r="D230" t="str">
            <v>M</v>
          </cell>
          <cell r="E230">
            <v>10</v>
          </cell>
          <cell r="F230" t="str">
            <v xml:space="preserve"> </v>
          </cell>
        </row>
        <row r="231">
          <cell r="A231" t="e">
            <v>#REF!</v>
          </cell>
          <cell r="B231" t="str">
            <v>PILOT LAMP</v>
          </cell>
          <cell r="C231" t="str">
            <v xml:space="preserve"> </v>
          </cell>
          <cell r="D231" t="str">
            <v>EA</v>
          </cell>
          <cell r="E231">
            <v>2</v>
          </cell>
          <cell r="F231" t="str">
            <v>POWER용 1EA, OPERATION용 1EA</v>
          </cell>
        </row>
        <row r="232">
          <cell r="B232" t="str">
            <v>T.H</v>
          </cell>
          <cell r="D232" t="str">
            <v>EA</v>
          </cell>
          <cell r="E232">
            <v>1</v>
          </cell>
          <cell r="F232" t="str">
            <v>회로당 1EA씩 x 1회로</v>
          </cell>
        </row>
        <row r="233">
          <cell r="A233" t="e">
            <v>#REF!</v>
          </cell>
          <cell r="B233" t="str">
            <v>POWER RELAY</v>
          </cell>
          <cell r="C233" t="str">
            <v>4a4b</v>
          </cell>
          <cell r="D233" t="str">
            <v>EA</v>
          </cell>
          <cell r="E233">
            <v>20</v>
          </cell>
          <cell r="F233" t="str">
            <v>회로당 2EA씩 x 10회로</v>
          </cell>
        </row>
        <row r="234">
          <cell r="A234" t="e">
            <v>#REF!</v>
          </cell>
          <cell r="B234" t="str">
            <v>RELAY</v>
          </cell>
          <cell r="C234" t="str">
            <v>DC 24V 14PIN</v>
          </cell>
          <cell r="D234" t="str">
            <v>EA</v>
          </cell>
          <cell r="E234">
            <v>2</v>
          </cell>
          <cell r="F234" t="str">
            <v>회로당 2EA씩 x 1회로</v>
          </cell>
        </row>
        <row r="235">
          <cell r="A235" t="e">
            <v>#REF!</v>
          </cell>
          <cell r="B235" t="str">
            <v>RELAY SOCKET</v>
          </cell>
          <cell r="C235" t="str">
            <v>DC 24V 14PIN</v>
          </cell>
          <cell r="D235" t="str">
            <v>EA</v>
          </cell>
          <cell r="E235">
            <v>2</v>
          </cell>
          <cell r="F235" t="str">
            <v>회로당 2EA씩 x 1회로</v>
          </cell>
          <cell r="G235" t="str">
            <v xml:space="preserve"> </v>
          </cell>
        </row>
        <row r="236">
          <cell r="A236" t="e">
            <v>#REF!</v>
          </cell>
          <cell r="B236" t="str">
            <v>FUSE/SOCKET</v>
          </cell>
          <cell r="C236" t="str">
            <v xml:space="preserve"> </v>
          </cell>
          <cell r="D236" t="str">
            <v>EA</v>
          </cell>
          <cell r="E236">
            <v>3</v>
          </cell>
          <cell r="F236" t="str">
            <v>3상 이므로</v>
          </cell>
        </row>
        <row r="237">
          <cell r="A237" t="e">
            <v>#REF!</v>
          </cell>
          <cell r="B237" t="str">
            <v>TRANS</v>
          </cell>
          <cell r="C237" t="str">
            <v>250W 380/220,110,24V</v>
          </cell>
          <cell r="D237" t="str">
            <v>SET</v>
          </cell>
          <cell r="E237">
            <v>1</v>
          </cell>
        </row>
        <row r="238">
          <cell r="A238" t="e">
            <v>#REF!</v>
          </cell>
          <cell r="B238" t="str">
            <v>TERMINAL &amp; BLOCK</v>
          </cell>
          <cell r="C238" t="str">
            <v>20A</v>
          </cell>
          <cell r="D238" t="str">
            <v>EA</v>
          </cell>
          <cell r="E238">
            <v>44</v>
          </cell>
          <cell r="F238" t="str">
            <v>11CIR'x4EA=44EA (POWER)</v>
          </cell>
        </row>
        <row r="239">
          <cell r="A239" t="e">
            <v>#REF!</v>
          </cell>
          <cell r="B239" t="str">
            <v>TERMINAL &amp; BLOCK</v>
          </cell>
          <cell r="C239" t="str">
            <v>10A</v>
          </cell>
          <cell r="D239" t="str">
            <v>EA</v>
          </cell>
          <cell r="E239">
            <v>66</v>
          </cell>
          <cell r="F239" t="str">
            <v>11CIR'x6EA=66EA (OPERATION)</v>
          </cell>
        </row>
        <row r="240">
          <cell r="B240" t="str">
            <v>TERMINAL &amp; TUBE</v>
          </cell>
          <cell r="C240" t="str">
            <v>3.5sq</v>
          </cell>
          <cell r="D240" t="str">
            <v>SET</v>
          </cell>
          <cell r="E240">
            <v>88</v>
          </cell>
          <cell r="F240" t="str">
            <v xml:space="preserve"> </v>
          </cell>
        </row>
        <row r="241">
          <cell r="A241" t="e">
            <v>#REF!</v>
          </cell>
          <cell r="B241" t="str">
            <v>TERMINAL &amp; TUBE</v>
          </cell>
          <cell r="C241" t="str">
            <v>1.25sq</v>
          </cell>
          <cell r="D241" t="str">
            <v>SET</v>
          </cell>
          <cell r="E241">
            <v>132</v>
          </cell>
          <cell r="F241" t="str">
            <v xml:space="preserve"> </v>
          </cell>
        </row>
        <row r="242">
          <cell r="A242" t="e">
            <v>#REF!</v>
          </cell>
          <cell r="B242" t="str">
            <v>전   선</v>
          </cell>
          <cell r="C242" t="str">
            <v>IV 3.5sq</v>
          </cell>
          <cell r="D242" t="str">
            <v>M</v>
          </cell>
          <cell r="E242">
            <v>88</v>
          </cell>
          <cell r="F242" t="str">
            <v>회로당2M x (4가닥 x11회로)=88M</v>
          </cell>
        </row>
        <row r="243">
          <cell r="A243" t="e">
            <v>#REF!</v>
          </cell>
          <cell r="B243" t="str">
            <v>전   선</v>
          </cell>
          <cell r="C243" t="str">
            <v>IV 1.25sq</v>
          </cell>
          <cell r="D243" t="str">
            <v>M</v>
          </cell>
          <cell r="E243">
            <v>88</v>
          </cell>
          <cell r="F243" t="str">
            <v>회로당2M x (4가닥 x11회로)=88M</v>
          </cell>
          <cell r="H243" t="str">
            <v xml:space="preserve"> </v>
          </cell>
        </row>
        <row r="245">
          <cell r="A245" t="e">
            <v>#REF!</v>
          </cell>
          <cell r="B245" t="str">
            <v>공사명: CONTROL BOARD</v>
          </cell>
          <cell r="H245" t="str">
            <v>NO.1-10-00</v>
          </cell>
        </row>
        <row r="246">
          <cell r="A246" t="e">
            <v>#REF!</v>
          </cell>
          <cell r="B246" t="str">
            <v>CONTROL BOARD</v>
          </cell>
          <cell r="C246" t="str">
            <v>325x350x80</v>
          </cell>
          <cell r="D246" t="str">
            <v>SET</v>
          </cell>
          <cell r="E246">
            <v>1</v>
          </cell>
          <cell r="F246" t="str">
            <v>도면 참조</v>
          </cell>
        </row>
        <row r="247">
          <cell r="A247" t="e">
            <v>#REF!</v>
          </cell>
          <cell r="B247" t="str">
            <v>PILOT LAMP</v>
          </cell>
          <cell r="C247" t="str">
            <v>Ø16</v>
          </cell>
          <cell r="D247" t="str">
            <v>EA</v>
          </cell>
          <cell r="E247">
            <v>1</v>
          </cell>
          <cell r="F247" t="str">
            <v>도면 참조</v>
          </cell>
        </row>
        <row r="248">
          <cell r="A248" t="e">
            <v>#REF!</v>
          </cell>
          <cell r="B248" t="str">
            <v>KEY S/W</v>
          </cell>
          <cell r="C248" t="str">
            <v xml:space="preserve"> </v>
          </cell>
          <cell r="D248" t="str">
            <v>EA</v>
          </cell>
          <cell r="E248">
            <v>1</v>
          </cell>
          <cell r="F248" t="str">
            <v>도면 참조</v>
          </cell>
          <cell r="G248" t="str">
            <v xml:space="preserve"> </v>
          </cell>
        </row>
        <row r="249">
          <cell r="A249" t="e">
            <v>#REF!</v>
          </cell>
          <cell r="B249" t="str">
            <v>EMERGENCY S/W</v>
          </cell>
          <cell r="C249" t="str">
            <v>Ø25</v>
          </cell>
          <cell r="D249" t="str">
            <v>EA</v>
          </cell>
          <cell r="E249">
            <v>1</v>
          </cell>
          <cell r="F249" t="str">
            <v>도면 참조</v>
          </cell>
        </row>
        <row r="250">
          <cell r="A250" t="e">
            <v>#REF!</v>
          </cell>
          <cell r="B250" t="str">
            <v>선 택 S/W</v>
          </cell>
          <cell r="C250" t="str">
            <v xml:space="preserve">Ø16 </v>
          </cell>
          <cell r="D250" t="str">
            <v>EA</v>
          </cell>
          <cell r="E250">
            <v>11</v>
          </cell>
          <cell r="F250" t="str">
            <v>도면 참조</v>
          </cell>
        </row>
        <row r="251">
          <cell r="A251" t="e">
            <v>#REF!</v>
          </cell>
          <cell r="B251" t="str">
            <v>PUSH BUTTON S/W</v>
          </cell>
          <cell r="C251" t="str">
            <v xml:space="preserve">Ø16 </v>
          </cell>
          <cell r="D251" t="str">
            <v>EA</v>
          </cell>
          <cell r="E251">
            <v>33</v>
          </cell>
          <cell r="F251" t="str">
            <v>11회로 x 3EA = 33EA</v>
          </cell>
        </row>
        <row r="252">
          <cell r="A252" t="e">
            <v>#REF!</v>
          </cell>
          <cell r="B252" t="str">
            <v>TERMINAL BLOCK</v>
          </cell>
          <cell r="C252" t="str">
            <v>20A</v>
          </cell>
          <cell r="D252" t="str">
            <v>EA</v>
          </cell>
          <cell r="E252">
            <v>33</v>
          </cell>
          <cell r="F252" t="str">
            <v>11회로 x3EA = 33EA</v>
          </cell>
        </row>
        <row r="253">
          <cell r="A253" t="e">
            <v>#REF!</v>
          </cell>
          <cell r="B253" t="str">
            <v xml:space="preserve"> </v>
          </cell>
          <cell r="D253" t="str">
            <v xml:space="preserve"> </v>
          </cell>
          <cell r="E253" t="str">
            <v xml:space="preserve"> </v>
          </cell>
          <cell r="F253" t="str">
            <v xml:space="preserve"> </v>
          </cell>
        </row>
        <row r="254">
          <cell r="A254" t="e">
            <v>#REF!</v>
          </cell>
          <cell r="B254" t="str">
            <v xml:space="preserve"> </v>
          </cell>
          <cell r="D254" t="str">
            <v xml:space="preserve"> </v>
          </cell>
          <cell r="E254" t="str">
            <v xml:space="preserve"> </v>
          </cell>
          <cell r="F254" t="str">
            <v xml:space="preserve"> </v>
          </cell>
        </row>
        <row r="255">
          <cell r="A255" t="e">
            <v>#REF!</v>
          </cell>
        </row>
        <row r="256">
          <cell r="A256" t="e">
            <v>#REF!</v>
          </cell>
        </row>
        <row r="258">
          <cell r="A258" t="e">
            <v>#REF!</v>
          </cell>
        </row>
        <row r="259">
          <cell r="A259" t="e">
            <v>#REF!</v>
          </cell>
        </row>
        <row r="260">
          <cell r="A260" t="e">
            <v>#REF!</v>
          </cell>
        </row>
        <row r="262">
          <cell r="A262" t="e">
            <v>#REF!</v>
          </cell>
          <cell r="G262" t="str">
            <v xml:space="preserve"> </v>
          </cell>
          <cell r="H262" t="str">
            <v xml:space="preserve"> </v>
          </cell>
        </row>
        <row r="263">
          <cell r="A263" t="e">
            <v>#REF!</v>
          </cell>
          <cell r="B263" t="str">
            <v xml:space="preserve"> </v>
          </cell>
          <cell r="C263" t="str">
            <v xml:space="preserve"> </v>
          </cell>
          <cell r="D263" t="str">
            <v xml:space="preserve"> </v>
          </cell>
          <cell r="E263" t="str">
            <v xml:space="preserve"> </v>
          </cell>
          <cell r="F263" t="str">
            <v xml:space="preserve"> </v>
          </cell>
        </row>
        <row r="264">
          <cell r="A264" t="e">
            <v>#REF!</v>
          </cell>
        </row>
        <row r="265">
          <cell r="A265" t="e">
            <v>#REF!</v>
          </cell>
        </row>
        <row r="266">
          <cell r="A266" t="e">
            <v>#REF!</v>
          </cell>
        </row>
        <row r="267">
          <cell r="A267" t="e">
            <v>#REF!</v>
          </cell>
          <cell r="B267" t="str">
            <v>공사명 : MACHINE PART (1.5KW x 4P用: WINCH TYPE)</v>
          </cell>
          <cell r="H267" t="str">
            <v>일위대가-1</v>
          </cell>
        </row>
        <row r="268">
          <cell r="A268" t="e">
            <v>#REF!</v>
          </cell>
          <cell r="B268" t="str">
            <v>MOTOR</v>
          </cell>
          <cell r="C268" t="str">
            <v>1.5KW x 4P</v>
          </cell>
          <cell r="D268" t="str">
            <v>대</v>
          </cell>
          <cell r="E268">
            <v>1</v>
          </cell>
          <cell r="F268" t="str">
            <v xml:space="preserve"> </v>
          </cell>
        </row>
        <row r="269">
          <cell r="A269" t="e">
            <v>#REF!</v>
          </cell>
          <cell r="B269" t="str">
            <v>DISK BRAKE</v>
          </cell>
          <cell r="C269" t="str">
            <v>1.5KW x 4P用</v>
          </cell>
          <cell r="D269" t="str">
            <v>대</v>
          </cell>
          <cell r="E269">
            <v>1</v>
          </cell>
          <cell r="F269" t="str">
            <v xml:space="preserve"> </v>
          </cell>
        </row>
        <row r="270">
          <cell r="A270" t="e">
            <v>#REF!</v>
          </cell>
          <cell r="B270" t="str">
            <v>BOLT,NUT,W/S,S/W</v>
          </cell>
          <cell r="C270" t="str">
            <v>M12 x 40L</v>
          </cell>
          <cell r="D270" t="str">
            <v>SET</v>
          </cell>
          <cell r="E270">
            <v>4</v>
          </cell>
          <cell r="F270" t="str">
            <v>MOTOR 고정용</v>
          </cell>
        </row>
        <row r="271">
          <cell r="A271" t="e">
            <v>#REF!</v>
          </cell>
          <cell r="B271" t="str">
            <v>MOTOR DIE</v>
          </cell>
          <cell r="C271" t="str">
            <v>1.5KW x 4P用</v>
          </cell>
          <cell r="D271" t="str">
            <v>SET</v>
          </cell>
          <cell r="E271">
            <v>1</v>
          </cell>
          <cell r="F271" t="str">
            <v>MOTOR 고정용</v>
          </cell>
        </row>
        <row r="272">
          <cell r="A272" t="e">
            <v>#REF!</v>
          </cell>
          <cell r="B272" t="str">
            <v>STUD BOLT</v>
          </cell>
          <cell r="C272" t="str">
            <v>M16 x 200L</v>
          </cell>
          <cell r="D272" t="str">
            <v>SET</v>
          </cell>
          <cell r="E272">
            <v>4</v>
          </cell>
          <cell r="F272" t="str">
            <v>MOTOR 출력축과 WORM REDUCER 입력축과의 거리조절용</v>
          </cell>
        </row>
        <row r="273">
          <cell r="A273" t="e">
            <v>#REF!</v>
          </cell>
          <cell r="B273" t="str">
            <v>NUT</v>
          </cell>
          <cell r="C273" t="str">
            <v>M16</v>
          </cell>
          <cell r="D273" t="str">
            <v>EA</v>
          </cell>
          <cell r="E273">
            <v>16</v>
          </cell>
          <cell r="F273" t="str">
            <v>STUD BOLT 1EA당 4EA씩으므로 4EAx4EA= 16EA</v>
          </cell>
        </row>
        <row r="274">
          <cell r="A274" t="e">
            <v>#REF!</v>
          </cell>
          <cell r="B274" t="str">
            <v xml:space="preserve">V-PULLEY </v>
          </cell>
          <cell r="C274" t="str">
            <v>B형 x 2열 x 3"</v>
          </cell>
          <cell r="D274" t="str">
            <v>EA</v>
          </cell>
          <cell r="E274">
            <v>1</v>
          </cell>
          <cell r="F274" t="str">
            <v>MOTOR 출력용</v>
          </cell>
        </row>
        <row r="275">
          <cell r="A275" t="e">
            <v>#REF!</v>
          </cell>
          <cell r="B275" t="str">
            <v xml:space="preserve">V-PULLEY </v>
          </cell>
          <cell r="C275" t="str">
            <v>B형 x 2열 x 8"</v>
          </cell>
          <cell r="D275" t="str">
            <v>EA</v>
          </cell>
          <cell r="E275">
            <v>1</v>
          </cell>
          <cell r="F275" t="str">
            <v>WORM REDUCER 입력축용</v>
          </cell>
        </row>
        <row r="276">
          <cell r="A276" t="e">
            <v>#REF!</v>
          </cell>
          <cell r="B276" t="str">
            <v>V-BELT</v>
          </cell>
          <cell r="C276" t="str">
            <v>B형 x 42"</v>
          </cell>
          <cell r="D276" t="str">
            <v>EA</v>
          </cell>
          <cell r="E276">
            <v>2</v>
          </cell>
          <cell r="F276" t="str">
            <v>V-PULLEY가 2열</v>
          </cell>
        </row>
        <row r="277">
          <cell r="A277" t="e">
            <v>#REF!</v>
          </cell>
          <cell r="B277" t="str">
            <v>WORM REDUCER</v>
          </cell>
          <cell r="C277" t="str">
            <v>1.5KW x 4P用</v>
          </cell>
          <cell r="D277" t="str">
            <v>대</v>
          </cell>
          <cell r="E277">
            <v>1</v>
          </cell>
          <cell r="F277" t="str">
            <v xml:space="preserve"> </v>
          </cell>
        </row>
        <row r="278">
          <cell r="A278" t="e">
            <v>#REF!</v>
          </cell>
          <cell r="B278" t="str">
            <v>BOLT,NUT,W/S,S/W</v>
          </cell>
          <cell r="C278" t="str">
            <v>M16 x 60L</v>
          </cell>
          <cell r="D278" t="str">
            <v>SET</v>
          </cell>
          <cell r="E278">
            <v>2</v>
          </cell>
          <cell r="F278" t="str">
            <v>WORM REDUCER 고정용</v>
          </cell>
        </row>
        <row r="279">
          <cell r="A279" t="e">
            <v>#REF!</v>
          </cell>
          <cell r="B279" t="str">
            <v>BEARING</v>
          </cell>
          <cell r="C279" t="str">
            <v>UCP #207</v>
          </cell>
          <cell r="D279" t="str">
            <v>EA</v>
          </cell>
          <cell r="E279">
            <v>1</v>
          </cell>
          <cell r="F279" t="str">
            <v xml:space="preserve"> </v>
          </cell>
        </row>
        <row r="280">
          <cell r="A280" t="e">
            <v>#REF!</v>
          </cell>
          <cell r="B280" t="str">
            <v>BEARING DIE</v>
          </cell>
          <cell r="C280" t="str">
            <v>UCP #207用</v>
          </cell>
          <cell r="D280" t="str">
            <v>EA</v>
          </cell>
          <cell r="E280">
            <v>1</v>
          </cell>
          <cell r="F280" t="str">
            <v xml:space="preserve"> </v>
          </cell>
        </row>
        <row r="281">
          <cell r="A281" t="e">
            <v>#REF!</v>
          </cell>
          <cell r="B281" t="str">
            <v>BOLT,NUT,W/S,S/W</v>
          </cell>
          <cell r="C281" t="str">
            <v>M16 x 60L</v>
          </cell>
          <cell r="D281" t="str">
            <v>SET</v>
          </cell>
          <cell r="E281">
            <v>2</v>
          </cell>
          <cell r="F281" t="str">
            <v>BEARING DIE 고정용</v>
          </cell>
        </row>
        <row r="282">
          <cell r="A282" t="e">
            <v>#REF!</v>
          </cell>
          <cell r="B282" t="str">
            <v>CHAIN SPROCKET</v>
          </cell>
          <cell r="C282" t="str">
            <v>DS #35 x 12t</v>
          </cell>
          <cell r="D282" t="str">
            <v>SET</v>
          </cell>
          <cell r="E282">
            <v>1</v>
          </cell>
          <cell r="F282" t="str">
            <v>LIMIT 제어동력 전달용 (CAM LINIT S/W 입력축)</v>
          </cell>
        </row>
        <row r="283">
          <cell r="A283" t="e">
            <v>#REF!</v>
          </cell>
          <cell r="B283" t="str">
            <v>CHAIN SPROCKET</v>
          </cell>
          <cell r="C283" t="str">
            <v>DS #35 x 27t</v>
          </cell>
          <cell r="D283" t="str">
            <v>SET</v>
          </cell>
          <cell r="E283">
            <v>1</v>
          </cell>
          <cell r="F283" t="str">
            <v>LIMIT 제어동력 전달용 (WORM REDUCER 출력축 끝단)</v>
          </cell>
        </row>
        <row r="284">
          <cell r="A284" t="e">
            <v>#REF!</v>
          </cell>
          <cell r="B284" t="str">
            <v xml:space="preserve">CHAIN </v>
          </cell>
          <cell r="C284" t="str">
            <v xml:space="preserve">DS #35 </v>
          </cell>
          <cell r="D284" t="str">
            <v>SET</v>
          </cell>
          <cell r="E284">
            <v>1</v>
          </cell>
          <cell r="F284" t="str">
            <v>LIMIT 제어동력</v>
          </cell>
        </row>
        <row r="285">
          <cell r="A285" t="e">
            <v>#REF!</v>
          </cell>
          <cell r="B285" t="str">
            <v>CHAIN OFFSET LINK</v>
          </cell>
          <cell r="C285" t="str">
            <v xml:space="preserve">DS #35用 </v>
          </cell>
          <cell r="D285" t="str">
            <v>EA</v>
          </cell>
          <cell r="E285">
            <v>1</v>
          </cell>
          <cell r="F285" t="str">
            <v>CHAIN 연결용</v>
          </cell>
        </row>
        <row r="286">
          <cell r="A286" t="e">
            <v>#REF!</v>
          </cell>
          <cell r="B286" t="str">
            <v>CAM LIMIT S/W</v>
          </cell>
          <cell r="C286" t="str">
            <v>SCREW TYPE</v>
          </cell>
          <cell r="D286" t="str">
            <v>SET</v>
          </cell>
          <cell r="E286">
            <v>1</v>
          </cell>
          <cell r="F286" t="str">
            <v>LIMIT 제어동력</v>
          </cell>
        </row>
        <row r="287">
          <cell r="A287" t="e">
            <v>#REF!</v>
          </cell>
          <cell r="B287" t="str">
            <v>LIMIT S/W DIE</v>
          </cell>
          <cell r="C287" t="str">
            <v xml:space="preserve"> </v>
          </cell>
          <cell r="D287" t="str">
            <v>SET</v>
          </cell>
          <cell r="E287">
            <v>1</v>
          </cell>
          <cell r="F287" t="str">
            <v xml:space="preserve"> </v>
          </cell>
        </row>
        <row r="288">
          <cell r="A288" t="e">
            <v>#REF!</v>
          </cell>
          <cell r="B288" t="str">
            <v>BOLT,NUT,W/S,S/W</v>
          </cell>
          <cell r="C288" t="str">
            <v>M6 x 30L</v>
          </cell>
          <cell r="D288" t="str">
            <v>SET</v>
          </cell>
          <cell r="E288">
            <v>2</v>
          </cell>
          <cell r="F288" t="str">
            <v>CAM LIMITS S/W 고정용</v>
          </cell>
        </row>
        <row r="289">
          <cell r="A289" t="e">
            <v>#REF!</v>
          </cell>
        </row>
        <row r="290">
          <cell r="A290" t="e">
            <v>#REF!</v>
          </cell>
        </row>
        <row r="291">
          <cell r="A291" t="e">
            <v>#REF!</v>
          </cell>
        </row>
        <row r="292">
          <cell r="A292" t="e">
            <v>#REF!</v>
          </cell>
        </row>
        <row r="293">
          <cell r="A293" t="e">
            <v>#REF!</v>
          </cell>
        </row>
        <row r="294">
          <cell r="A294" t="e">
            <v>#REF!</v>
          </cell>
        </row>
        <row r="295">
          <cell r="A295" t="e">
            <v>#REF!</v>
          </cell>
        </row>
        <row r="296">
          <cell r="A296" t="e">
            <v>#REF!</v>
          </cell>
        </row>
        <row r="297">
          <cell r="A297" t="e">
            <v>#REF!</v>
          </cell>
        </row>
        <row r="298">
          <cell r="A298" t="e">
            <v>#REF!</v>
          </cell>
        </row>
        <row r="299">
          <cell r="A299" t="e">
            <v>#REF!</v>
          </cell>
        </row>
        <row r="300">
          <cell r="A300" t="e">
            <v>#REF!</v>
          </cell>
        </row>
        <row r="301">
          <cell r="A301" t="e">
            <v>#REF!</v>
          </cell>
        </row>
        <row r="302">
          <cell r="A302" t="e">
            <v>#REF!</v>
          </cell>
        </row>
        <row r="303">
          <cell r="A303" t="e">
            <v>#REF!</v>
          </cell>
        </row>
        <row r="304">
          <cell r="A304" t="e">
            <v>#REF!</v>
          </cell>
        </row>
        <row r="305">
          <cell r="A305" t="e">
            <v>#REF!</v>
          </cell>
        </row>
        <row r="306">
          <cell r="A306" t="e">
            <v>#REF!</v>
          </cell>
        </row>
        <row r="307">
          <cell r="A307" t="e">
            <v>#REF!</v>
          </cell>
        </row>
        <row r="308">
          <cell r="A308" t="e">
            <v>#REF!</v>
          </cell>
        </row>
        <row r="309">
          <cell r="A309" t="e">
            <v>#REF!</v>
          </cell>
        </row>
        <row r="310">
          <cell r="A310" t="e">
            <v>#REF!</v>
          </cell>
        </row>
        <row r="311">
          <cell r="A311" t="e">
            <v>#REF!</v>
          </cell>
        </row>
        <row r="312">
          <cell r="A312" t="e">
            <v>#REF!</v>
          </cell>
        </row>
        <row r="313">
          <cell r="A313" t="e">
            <v>#REF!</v>
          </cell>
        </row>
        <row r="314">
          <cell r="A314" t="e">
            <v>#REF!</v>
          </cell>
        </row>
        <row r="315">
          <cell r="A315" t="e">
            <v>#REF!</v>
          </cell>
        </row>
        <row r="316">
          <cell r="A316" t="e">
            <v>#REF!</v>
          </cell>
        </row>
        <row r="317">
          <cell r="A317" t="e">
            <v>#REF!</v>
          </cell>
        </row>
        <row r="318">
          <cell r="A318" t="e">
            <v>#REF!</v>
          </cell>
        </row>
        <row r="319">
          <cell r="A319" t="e">
            <v>#REF!</v>
          </cell>
        </row>
        <row r="320">
          <cell r="A320" t="e">
            <v>#REF!</v>
          </cell>
        </row>
        <row r="321">
          <cell r="A321" t="e">
            <v>#REF!</v>
          </cell>
        </row>
        <row r="322">
          <cell r="A322" t="e">
            <v>#REF!</v>
          </cell>
        </row>
        <row r="323">
          <cell r="A323" t="e">
            <v>#REF!</v>
          </cell>
        </row>
        <row r="324">
          <cell r="A324" t="e">
            <v>#REF!</v>
          </cell>
        </row>
        <row r="325">
          <cell r="A325" t="e">
            <v>#REF!</v>
          </cell>
        </row>
        <row r="326">
          <cell r="A326" t="e">
            <v>#REF!</v>
          </cell>
        </row>
        <row r="327">
          <cell r="A327" t="e">
            <v>#REF!</v>
          </cell>
        </row>
        <row r="328">
          <cell r="A328" t="e">
            <v>#REF!</v>
          </cell>
        </row>
        <row r="329">
          <cell r="A329" t="e">
            <v>#REF!</v>
          </cell>
        </row>
        <row r="330">
          <cell r="A330" t="e">
            <v>#REF!</v>
          </cell>
        </row>
        <row r="331">
          <cell r="A331" t="e">
            <v>#REF!</v>
          </cell>
        </row>
        <row r="332">
          <cell r="A332" t="e">
            <v>#REF!</v>
          </cell>
        </row>
        <row r="333">
          <cell r="A333" t="e">
            <v>#REF!</v>
          </cell>
        </row>
        <row r="334">
          <cell r="A334" t="e">
            <v>#REF!</v>
          </cell>
        </row>
        <row r="335">
          <cell r="A335" t="e">
            <v>#REF!</v>
          </cell>
        </row>
        <row r="336">
          <cell r="A336" t="e">
            <v>#REF!</v>
          </cell>
        </row>
        <row r="337">
          <cell r="A337" t="e">
            <v>#REF!</v>
          </cell>
        </row>
        <row r="338">
          <cell r="A338" t="e">
            <v>#REF!</v>
          </cell>
        </row>
        <row r="339">
          <cell r="A339" t="e">
            <v>#REF!</v>
          </cell>
        </row>
        <row r="340">
          <cell r="A340" t="e">
            <v>#REF!</v>
          </cell>
        </row>
        <row r="341">
          <cell r="A341" t="e">
            <v>#REF!</v>
          </cell>
        </row>
        <row r="342">
          <cell r="A342" t="e">
            <v>#REF!</v>
          </cell>
        </row>
        <row r="343">
          <cell r="A343" t="e">
            <v>#REF!</v>
          </cell>
        </row>
        <row r="344">
          <cell r="A344" t="e">
            <v>#REF!</v>
          </cell>
        </row>
        <row r="345">
          <cell r="A345" t="e">
            <v>#REF!</v>
          </cell>
        </row>
        <row r="346">
          <cell r="A346" t="e">
            <v>#REF!</v>
          </cell>
        </row>
        <row r="347">
          <cell r="A347" t="e">
            <v>#REF!</v>
          </cell>
        </row>
        <row r="348">
          <cell r="A348" t="e">
            <v>#REF!</v>
          </cell>
        </row>
        <row r="349">
          <cell r="A349" t="e">
            <v>#REF!</v>
          </cell>
        </row>
        <row r="350">
          <cell r="A350" t="e">
            <v>#REF!</v>
          </cell>
        </row>
        <row r="351">
          <cell r="A351" t="e">
            <v>#REF!</v>
          </cell>
        </row>
        <row r="352">
          <cell r="A352" t="e">
            <v>#REF!</v>
          </cell>
        </row>
        <row r="353">
          <cell r="A353" t="e">
            <v>#REF!</v>
          </cell>
        </row>
        <row r="354">
          <cell r="A354" t="e">
            <v>#REF!</v>
          </cell>
        </row>
        <row r="355">
          <cell r="A355" t="e">
            <v>#REF!</v>
          </cell>
        </row>
        <row r="356">
          <cell r="A356" t="e">
            <v>#REF!</v>
          </cell>
        </row>
        <row r="357">
          <cell r="A357" t="e">
            <v>#REF!</v>
          </cell>
        </row>
        <row r="358">
          <cell r="A358" t="e">
            <v>#REF!</v>
          </cell>
        </row>
        <row r="359">
          <cell r="A359" t="e">
            <v>#REF!</v>
          </cell>
        </row>
        <row r="360">
          <cell r="A360" t="e">
            <v>#REF!</v>
          </cell>
        </row>
        <row r="361">
          <cell r="A361" t="e">
            <v>#REF!</v>
          </cell>
        </row>
        <row r="362">
          <cell r="A362" t="e">
            <v>#REF!</v>
          </cell>
        </row>
        <row r="363">
          <cell r="A363" t="e">
            <v>#REF!</v>
          </cell>
        </row>
        <row r="364">
          <cell r="A364" t="e">
            <v>#REF!</v>
          </cell>
        </row>
        <row r="365">
          <cell r="A365" t="e">
            <v>#REF!</v>
          </cell>
        </row>
        <row r="366">
          <cell r="A366" t="e">
            <v>#REF!</v>
          </cell>
        </row>
        <row r="367">
          <cell r="A367" t="e">
            <v>#REF!</v>
          </cell>
        </row>
        <row r="368">
          <cell r="A368" t="e">
            <v>#REF!</v>
          </cell>
        </row>
        <row r="369">
          <cell r="A369" t="e">
            <v>#REF!</v>
          </cell>
        </row>
        <row r="370">
          <cell r="A370" t="e">
            <v>#REF!</v>
          </cell>
        </row>
        <row r="371">
          <cell r="A371" t="e">
            <v>#REF!</v>
          </cell>
        </row>
        <row r="372">
          <cell r="A372" t="e">
            <v>#REF!</v>
          </cell>
        </row>
        <row r="373">
          <cell r="A373" t="e">
            <v>#REF!</v>
          </cell>
        </row>
        <row r="374">
          <cell r="A374" t="e">
            <v>#REF!</v>
          </cell>
        </row>
        <row r="375">
          <cell r="A375" t="e">
            <v>#REF!</v>
          </cell>
        </row>
        <row r="376">
          <cell r="A376" t="e">
            <v>#REF!</v>
          </cell>
        </row>
        <row r="377">
          <cell r="A377" t="e">
            <v>#REF!</v>
          </cell>
        </row>
        <row r="378">
          <cell r="A378" t="e">
            <v>#REF!</v>
          </cell>
        </row>
        <row r="379">
          <cell r="A379" t="e">
            <v>#REF!</v>
          </cell>
        </row>
        <row r="380">
          <cell r="A380" t="e">
            <v>#REF!</v>
          </cell>
        </row>
        <row r="381">
          <cell r="A381" t="e">
            <v>#REF!</v>
          </cell>
        </row>
        <row r="382">
          <cell r="A382" t="e">
            <v>#REF!</v>
          </cell>
        </row>
        <row r="383">
          <cell r="A383" t="e">
            <v>#REF!</v>
          </cell>
        </row>
        <row r="384">
          <cell r="A384" t="e">
            <v>#REF!</v>
          </cell>
        </row>
        <row r="385">
          <cell r="A385" t="e">
            <v>#REF!</v>
          </cell>
        </row>
        <row r="386">
          <cell r="A386" t="e">
            <v>#REF!</v>
          </cell>
        </row>
        <row r="387">
          <cell r="A387" t="e">
            <v>#REF!</v>
          </cell>
        </row>
        <row r="388">
          <cell r="A388" t="e">
            <v>#REF!</v>
          </cell>
        </row>
        <row r="389">
          <cell r="A389" t="e">
            <v>#REF!</v>
          </cell>
        </row>
        <row r="390">
          <cell r="A390" t="e">
            <v>#REF!</v>
          </cell>
        </row>
        <row r="391">
          <cell r="A391" t="e">
            <v>#REF!</v>
          </cell>
        </row>
        <row r="392">
          <cell r="A392" t="e">
            <v>#REF!</v>
          </cell>
        </row>
        <row r="393">
          <cell r="A393" t="e">
            <v>#REF!</v>
          </cell>
        </row>
        <row r="394">
          <cell r="A394" t="e">
            <v>#REF!</v>
          </cell>
        </row>
        <row r="395">
          <cell r="A395" t="e">
            <v>#REF!</v>
          </cell>
        </row>
        <row r="396">
          <cell r="A396" t="e">
            <v>#REF!</v>
          </cell>
        </row>
        <row r="397">
          <cell r="A397" t="e">
            <v>#REF!</v>
          </cell>
        </row>
        <row r="398">
          <cell r="A398" t="e">
            <v>#REF!</v>
          </cell>
        </row>
        <row r="399">
          <cell r="A399" t="e">
            <v>#REF!</v>
          </cell>
        </row>
        <row r="400">
          <cell r="A400" t="e">
            <v>#REF!</v>
          </cell>
        </row>
        <row r="401">
          <cell r="A401" t="e">
            <v>#REF!</v>
          </cell>
        </row>
        <row r="402">
          <cell r="A402" t="e">
            <v>#REF!</v>
          </cell>
        </row>
        <row r="403">
          <cell r="A403" t="e">
            <v>#REF!</v>
          </cell>
        </row>
        <row r="404">
          <cell r="A404" t="e">
            <v>#REF!</v>
          </cell>
        </row>
        <row r="405">
          <cell r="A405" t="e">
            <v>#REF!</v>
          </cell>
        </row>
        <row r="406">
          <cell r="A406" t="e">
            <v>#REF!</v>
          </cell>
        </row>
        <row r="407">
          <cell r="A407" t="e">
            <v>#REF!</v>
          </cell>
        </row>
        <row r="408">
          <cell r="A408" t="e">
            <v>#REF!</v>
          </cell>
        </row>
        <row r="409">
          <cell r="A409" t="e">
            <v>#REF!</v>
          </cell>
        </row>
        <row r="410">
          <cell r="A410" t="e">
            <v>#REF!</v>
          </cell>
        </row>
        <row r="411">
          <cell r="A411" t="e">
            <v>#REF!</v>
          </cell>
        </row>
        <row r="412">
          <cell r="A412" t="e">
            <v>#REF!</v>
          </cell>
        </row>
        <row r="413">
          <cell r="A413" t="e">
            <v>#REF!</v>
          </cell>
        </row>
        <row r="414">
          <cell r="A414" t="e">
            <v>#REF!</v>
          </cell>
        </row>
        <row r="415">
          <cell r="A415" t="e">
            <v>#REF!</v>
          </cell>
        </row>
        <row r="416">
          <cell r="A416" t="e">
            <v>#REF!</v>
          </cell>
        </row>
        <row r="417">
          <cell r="A417" t="e">
            <v>#REF!</v>
          </cell>
        </row>
        <row r="418">
          <cell r="A418" t="e">
            <v>#REF!</v>
          </cell>
        </row>
        <row r="419">
          <cell r="A419" t="e">
            <v>#REF!</v>
          </cell>
        </row>
        <row r="420">
          <cell r="A420" t="e">
            <v>#REF!</v>
          </cell>
        </row>
        <row r="421">
          <cell r="A421" t="e">
            <v>#REF!</v>
          </cell>
        </row>
        <row r="422">
          <cell r="A422" t="e">
            <v>#REF!</v>
          </cell>
        </row>
        <row r="423">
          <cell r="A423" t="e">
            <v>#REF!</v>
          </cell>
        </row>
        <row r="424">
          <cell r="A424" t="e">
            <v>#REF!</v>
          </cell>
        </row>
        <row r="425">
          <cell r="A425" t="e">
            <v>#REF!</v>
          </cell>
        </row>
        <row r="426">
          <cell r="A426" t="e">
            <v>#REF!</v>
          </cell>
        </row>
        <row r="427">
          <cell r="A427" t="e">
            <v>#REF!</v>
          </cell>
        </row>
        <row r="428">
          <cell r="A428" t="e">
            <v>#REF!</v>
          </cell>
        </row>
        <row r="429">
          <cell r="A429" t="e">
            <v>#REF!</v>
          </cell>
        </row>
        <row r="430">
          <cell r="A430" t="e">
            <v>#REF!</v>
          </cell>
        </row>
        <row r="431">
          <cell r="A431" t="e">
            <v>#REF!</v>
          </cell>
        </row>
        <row r="432">
          <cell r="A432" t="e">
            <v>#REF!</v>
          </cell>
        </row>
        <row r="433">
          <cell r="A433" t="e">
            <v>#REF!</v>
          </cell>
        </row>
        <row r="434">
          <cell r="A434" t="e">
            <v>#REF!</v>
          </cell>
        </row>
        <row r="435">
          <cell r="A435" t="e">
            <v>#REF!</v>
          </cell>
        </row>
        <row r="436">
          <cell r="A436" t="e">
            <v>#REF!</v>
          </cell>
        </row>
        <row r="437">
          <cell r="A437" t="e">
            <v>#REF!</v>
          </cell>
        </row>
        <row r="438">
          <cell r="A438" t="e">
            <v>#REF!</v>
          </cell>
        </row>
        <row r="439">
          <cell r="A439" t="e">
            <v>#REF!</v>
          </cell>
        </row>
        <row r="440">
          <cell r="A440" t="e">
            <v>#REF!</v>
          </cell>
        </row>
        <row r="441">
          <cell r="A441" t="e">
            <v>#REF!</v>
          </cell>
        </row>
        <row r="442">
          <cell r="A442" t="e">
            <v>#REF!</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표지"/>
      <sheetName val="견적"/>
      <sheetName val="집계표"/>
      <sheetName val="유기공정"/>
      <sheetName val="공덕비"/>
      <sheetName val="놋그릇"/>
      <sheetName val="공방"/>
      <sheetName val="황금물결"/>
      <sheetName val="복개전차"/>
      <sheetName val="남사당"/>
      <sheetName val="안성장"/>
      <sheetName val="지질"/>
      <sheetName val="포도"/>
      <sheetName val="과일"/>
      <sheetName val="스템프"/>
      <sheetName val="체험코너"/>
      <sheetName val="듀얼"/>
      <sheetName val="민요"/>
      <sheetName val="장터"/>
      <sheetName val="일위대가"/>
      <sheetName val="재료비"/>
      <sheetName val="내역서"/>
      <sheetName val="노임"/>
      <sheetName val="과천MAIN"/>
      <sheetName val="수량산출"/>
      <sheetName val="터널조도"/>
      <sheetName val="안성모형(최종)"/>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산출내역서집계표"/>
      <sheetName val="내역"/>
      <sheetName val="여과지동"/>
      <sheetName val="기초자료"/>
      <sheetName val="기초단가"/>
      <sheetName val="BASE DATA1"/>
      <sheetName val="터널조도"/>
      <sheetName val="집계표"/>
      <sheetName val="일위대가"/>
      <sheetName val="설비"/>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VXXXXX"/>
      <sheetName val="기안"/>
      <sheetName val="공문"/>
      <sheetName val="실적공문2"/>
      <sheetName val="복명서"/>
      <sheetName val="표지"/>
      <sheetName val="준공검사조서"/>
      <sheetName val="감독원준공조서"/>
      <sheetName val="공사총괄표"/>
      <sheetName val="공사비총괄표 "/>
      <sheetName val="화옥"/>
      <sheetName val="화옥인건비산출"/>
      <sheetName val="이천"/>
      <sheetName val="지급자재"/>
      <sheetName val="판넬제조원가"/>
      <sheetName val="수배전반"/>
      <sheetName val="판넬산출근거"/>
      <sheetName val="공사비명세서"/>
      <sheetName val="수리내역"/>
      <sheetName val="사진대지"/>
      <sheetName val="공사비검정조서"/>
      <sheetName val="직재"/>
      <sheetName val="INPU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품질내역"/>
      <sheetName val="총괄자재(전체)"/>
      <sheetName val="총괄자재(교량공)"/>
      <sheetName val="자재산근"/>
      <sheetName val="골재수량"/>
      <sheetName val="총괄내역집계"/>
      <sheetName val="교량공내역"/>
      <sheetName val="총괄수량"/>
      <sheetName val="총괄철근"/>
      <sheetName val="교대"/>
      <sheetName val="교각"/>
      <sheetName val="상부집계"/>
      <sheetName val="상부1"/>
      <sheetName val="상부2"/>
      <sheetName val="부대공집계"/>
      <sheetName val="부대공"/>
      <sheetName val="Sheet1"/>
      <sheetName val="Sheet2"/>
      <sheetName val="Sheet3"/>
      <sheetName val="상영자재"/>
      <sheetName val="초소내역"/>
      <sheetName val="남평내역"/>
      <sheetName val="L형옹벽(ke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laroux"/>
      <sheetName val="수입"/>
      <sheetName val="지출"/>
      <sheetName val="관리"/>
      <sheetName val="공감"/>
      <sheetName val="측설"/>
      <sheetName val="측공관대상금액"/>
      <sheetName val="순공사비내역"/>
      <sheetName val="경제분석자료"/>
      <sheetName val="지급자재집계표"/>
      <sheetName val="자재단가"/>
      <sheetName val="지급자재대"/>
      <sheetName val="총괄표"/>
      <sheetName val="기전총괄표"/>
      <sheetName val="요율"/>
      <sheetName val="수원공"/>
      <sheetName val="자재산출참고"/>
      <sheetName val="1호간선"/>
      <sheetName val="2호간선"/>
      <sheetName val="1호용수지선"/>
      <sheetName val="2호용수지선"/>
      <sheetName val="평야부공사비"/>
      <sheetName val="배수로토공"/>
      <sheetName val="칠현배수로"/>
      <sheetName val="반포배수로"/>
      <sheetName val="월하배수로"/>
      <sheetName val="부대공사"/>
      <sheetName val="수원일위"/>
      <sheetName val="평야일위"/>
      <sheetName val="수지예산서(기본)"/>
      <sheetName val="산출내역(기본)"/>
      <sheetName val="용지매수예비"/>
      <sheetName val="측설비요율(기본)"/>
      <sheetName val="토목총괄"/>
      <sheetName val="공사비산출내역(실적)"/>
      <sheetName val="지급자재"/>
      <sheetName val="제당명세서"/>
      <sheetName val="제당재료"/>
      <sheetName val="제당토적"/>
      <sheetName val="평야부내역"/>
      <sheetName val="복통,이설도로"/>
      <sheetName val="기타(참고용)"/>
      <sheetName val="총괄표계"/>
      <sheetName val="용매수평야"/>
      <sheetName val="Sheet1"/>
      <sheetName val="교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XXXXXX"/>
      <sheetName val="조도"/>
      <sheetName val="부하"/>
      <sheetName val="동력"/>
      <sheetName val="변압기"/>
      <sheetName val="발전기"/>
      <sheetName val="간선"/>
      <sheetName val="APT"/>
      <sheetName val="도체종-상수표"/>
      <sheetName val="변압기 부속계산"/>
      <sheetName val="발전기data"/>
      <sheetName val="동력(380v)"/>
      <sheetName val="동력(380v)주공"/>
      <sheetName val="변압기DATA"/>
      <sheetName val="변압기DATA(주공)"/>
      <sheetName val="FR8 허용전류표"/>
      <sheetName val="FCV 허용전류표"/>
      <sheetName val="CV 허용전류표-1"/>
      <sheetName val="HIV허용전류"/>
      <sheetName val="IV. HIV"/>
      <sheetName val="FCV CABLE"/>
      <sheetName val="FR8 CABLE"/>
      <sheetName val="UTP"/>
      <sheetName val="TEL,TV,GV"/>
      <sheetName val="FR - 3"/>
      <sheetName val="CVV"/>
      <sheetName val="CVV -S"/>
      <sheetName val="CVV -SB"/>
      <sheetName val="CV-6.6KV"/>
      <sheetName val="Sheet9"/>
      <sheetName val="Sheet14"/>
      <sheetName val="Sheet13"/>
      <sheetName val="#REF"/>
      <sheetName val="DUT-BAT1"/>
      <sheetName val="GEN"/>
      <sheetName val="청송자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단가대비표"/>
      <sheetName val="견적대비표"/>
      <sheetName val="내역서"/>
      <sheetName val="PANEL 중량산출"/>
      <sheetName val="중량산출"/>
      <sheetName val="수량산출"/>
      <sheetName val="직노"/>
      <sheetName val="01"/>
      <sheetName val="일위"/>
      <sheetName val="토공총괄표"/>
      <sheetName val="공사원가계산서"/>
      <sheetName val="내역서1999.8최종"/>
      <sheetName val="소일위대가코드표"/>
      <sheetName val="98연계표"/>
      <sheetName val="C3"/>
      <sheetName val="유기공정"/>
      <sheetName val="I一般比"/>
      <sheetName val="B.O.M"/>
      <sheetName val="약품공급2"/>
      <sheetName val="구조물철거타공정이월"/>
      <sheetName val="N賃率-職"/>
      <sheetName val="남양구조시험동"/>
      <sheetName val="J直材4"/>
      <sheetName val="제일"/>
      <sheetName val="금액내역서"/>
      <sheetName val="DATE"/>
      <sheetName val="내역서1"/>
      <sheetName val="교각계산"/>
      <sheetName val="제-노임"/>
      <sheetName val="제직재"/>
      <sheetName val="직재"/>
      <sheetName val="노임단가"/>
      <sheetName val="경"/>
      <sheetName val="과천MAIN"/>
      <sheetName val="노임"/>
      <sheetName val="감가상각"/>
      <sheetName val="K-SET1"/>
      <sheetName val="CT "/>
      <sheetName val="토적표"/>
      <sheetName val="신우"/>
      <sheetName val="Macro상수"/>
      <sheetName val="9GNG운반"/>
      <sheetName val="EP0618"/>
      <sheetName val="중기일위대가"/>
      <sheetName val="배수공1"/>
      <sheetName val="집수정(600-700)"/>
      <sheetName val="건축일위"/>
      <sheetName val="그라우팅일위"/>
      <sheetName val="견"/>
      <sheetName val="자재단가표"/>
      <sheetName val="수량산출(VMS)"/>
      <sheetName val="건축집계"/>
      <sheetName val="갑지(추정)"/>
      <sheetName val="총괄집계표"/>
      <sheetName val="BID"/>
      <sheetName val="Sheet3"/>
      <sheetName val="#REF"/>
      <sheetName val="2F 회의실견적(5_14 일대)"/>
      <sheetName val="유림골조"/>
      <sheetName val="DATA"/>
      <sheetName val="상 부"/>
      <sheetName val="PRJE(CRJE)"/>
      <sheetName val="PAJE(CAJE)"/>
      <sheetName val="TB"/>
      <sheetName val="XREF"/>
      <sheetName val="양식"/>
      <sheetName val="터파기및재료"/>
      <sheetName val="신규일위대가"/>
      <sheetName val="S0"/>
      <sheetName val="직공비"/>
      <sheetName val="개요"/>
      <sheetName val="2000전체분"/>
      <sheetName val="2000년1차"/>
      <sheetName val="HD01"/>
      <sheetName val="일위대가목록"/>
      <sheetName val="97"/>
      <sheetName val="Sheet2"/>
      <sheetName val="원가 (2)"/>
      <sheetName val="N賃率_職"/>
      <sheetName val="중기사용료"/>
      <sheetName val="연습"/>
      <sheetName val="한강운반비"/>
      <sheetName val="대치판정"/>
      <sheetName val="설직재-1"/>
      <sheetName val="Sheet1"/>
      <sheetName val="품셈TABLE"/>
      <sheetName val="Total"/>
      <sheetName val="참조자료"/>
      <sheetName val="낙찰표"/>
      <sheetName val="인건-측정"/>
      <sheetName val="20관리비율"/>
      <sheetName val="심사계산"/>
      <sheetName val="심사물량"/>
      <sheetName val="일위대가"/>
      <sheetName val="HW일위"/>
      <sheetName val="용연"/>
      <sheetName val="원가계산"/>
      <sheetName val="기기리스트"/>
      <sheetName val="CAT_5"/>
      <sheetName val="날개벽수량표"/>
    </sheetNames>
    <sheetDataSet>
      <sheetData sheetId="0">
        <row r="1">
          <cell r="A1">
            <v>1</v>
          </cell>
        </row>
      </sheetData>
      <sheetData sheetId="1">
        <row r="1">
          <cell r="A1">
            <v>1</v>
          </cell>
        </row>
      </sheetData>
      <sheetData sheetId="2">
        <row r="1">
          <cell r="A1">
            <v>1</v>
          </cell>
        </row>
      </sheetData>
      <sheetData sheetId="3">
        <row r="1">
          <cell r="A1">
            <v>1</v>
          </cell>
        </row>
      </sheetData>
      <sheetData sheetId="4" refreshError="1"/>
      <sheetData sheetId="5" refreshError="1">
        <row r="1">
          <cell r="A1">
            <v>1</v>
          </cell>
        </row>
        <row r="2">
          <cell r="A2">
            <v>2</v>
          </cell>
        </row>
        <row r="3">
          <cell r="A3">
            <v>3</v>
          </cell>
        </row>
        <row r="4">
          <cell r="A4">
            <v>4</v>
          </cell>
        </row>
        <row r="5">
          <cell r="A5">
            <v>5</v>
          </cell>
        </row>
        <row r="6">
          <cell r="A6">
            <v>6</v>
          </cell>
        </row>
        <row r="7">
          <cell r="A7">
            <v>7</v>
          </cell>
        </row>
        <row r="8">
          <cell r="A8">
            <v>8</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row>
        <row r="26">
          <cell r="A26">
            <v>26</v>
          </cell>
        </row>
        <row r="27">
          <cell r="A27">
            <v>27</v>
          </cell>
        </row>
        <row r="28">
          <cell r="A28">
            <v>28</v>
          </cell>
        </row>
        <row r="29">
          <cell r="A29">
            <v>29</v>
          </cell>
        </row>
        <row r="30">
          <cell r="A30">
            <v>30</v>
          </cell>
        </row>
        <row r="31">
          <cell r="A31">
            <v>31</v>
          </cell>
        </row>
        <row r="32">
          <cell r="A32">
            <v>32</v>
          </cell>
        </row>
        <row r="33">
          <cell r="A33">
            <v>33</v>
          </cell>
        </row>
        <row r="34">
          <cell r="A34">
            <v>34</v>
          </cell>
        </row>
        <row r="35">
          <cell r="A35">
            <v>35</v>
          </cell>
        </row>
        <row r="36">
          <cell r="A36">
            <v>36</v>
          </cell>
        </row>
        <row r="37">
          <cell r="A37">
            <v>37</v>
          </cell>
        </row>
        <row r="38">
          <cell r="A38">
            <v>38</v>
          </cell>
        </row>
        <row r="39">
          <cell r="A39">
            <v>39</v>
          </cell>
        </row>
        <row r="40">
          <cell r="A40">
            <v>40</v>
          </cell>
        </row>
        <row r="41">
          <cell r="A41">
            <v>41</v>
          </cell>
        </row>
        <row r="42">
          <cell r="A42">
            <v>42</v>
          </cell>
        </row>
        <row r="43">
          <cell r="A43">
            <v>43</v>
          </cell>
        </row>
        <row r="44">
          <cell r="A44">
            <v>44</v>
          </cell>
        </row>
        <row r="45">
          <cell r="A45">
            <v>45</v>
          </cell>
        </row>
        <row r="46">
          <cell r="A46">
            <v>46</v>
          </cell>
        </row>
        <row r="47">
          <cell r="A47">
            <v>47</v>
          </cell>
        </row>
        <row r="48">
          <cell r="A48">
            <v>48</v>
          </cell>
        </row>
        <row r="49">
          <cell r="A49">
            <v>49</v>
          </cell>
        </row>
        <row r="50">
          <cell r="A50">
            <v>50</v>
          </cell>
        </row>
        <row r="51">
          <cell r="A51">
            <v>51</v>
          </cell>
        </row>
        <row r="52">
          <cell r="A52">
            <v>52</v>
          </cell>
        </row>
        <row r="53">
          <cell r="A53">
            <v>53</v>
          </cell>
        </row>
        <row r="54">
          <cell r="A54">
            <v>54</v>
          </cell>
        </row>
        <row r="55">
          <cell r="A55">
            <v>55</v>
          </cell>
        </row>
        <row r="56">
          <cell r="A56">
            <v>56</v>
          </cell>
        </row>
        <row r="57">
          <cell r="A57">
            <v>57</v>
          </cell>
        </row>
        <row r="58">
          <cell r="A58">
            <v>58</v>
          </cell>
        </row>
        <row r="59">
          <cell r="A59">
            <v>59</v>
          </cell>
        </row>
        <row r="60">
          <cell r="A60">
            <v>60</v>
          </cell>
        </row>
        <row r="61">
          <cell r="A61">
            <v>61</v>
          </cell>
        </row>
        <row r="62">
          <cell r="A62">
            <v>62</v>
          </cell>
        </row>
        <row r="63">
          <cell r="A63">
            <v>63</v>
          </cell>
        </row>
        <row r="64">
          <cell r="A64">
            <v>64</v>
          </cell>
        </row>
        <row r="65">
          <cell r="A65">
            <v>65</v>
          </cell>
        </row>
        <row r="66">
          <cell r="A66">
            <v>66</v>
          </cell>
        </row>
        <row r="67">
          <cell r="A67">
            <v>67</v>
          </cell>
        </row>
        <row r="68">
          <cell r="A68">
            <v>68</v>
          </cell>
        </row>
        <row r="69">
          <cell r="A69">
            <v>69</v>
          </cell>
        </row>
        <row r="70">
          <cell r="A70">
            <v>70</v>
          </cell>
        </row>
        <row r="71">
          <cell r="A71">
            <v>71</v>
          </cell>
        </row>
        <row r="72">
          <cell r="A72">
            <v>72</v>
          </cell>
        </row>
        <row r="73">
          <cell r="A73">
            <v>73</v>
          </cell>
        </row>
        <row r="74">
          <cell r="A74">
            <v>74</v>
          </cell>
        </row>
        <row r="75">
          <cell r="A75">
            <v>75</v>
          </cell>
        </row>
        <row r="76">
          <cell r="A76">
            <v>76</v>
          </cell>
        </row>
        <row r="77">
          <cell r="A77">
            <v>77</v>
          </cell>
        </row>
        <row r="78">
          <cell r="A78">
            <v>78</v>
          </cell>
        </row>
        <row r="79">
          <cell r="A79">
            <v>79</v>
          </cell>
        </row>
        <row r="80">
          <cell r="A80">
            <v>80</v>
          </cell>
        </row>
        <row r="81">
          <cell r="A81">
            <v>81</v>
          </cell>
        </row>
        <row r="82">
          <cell r="A82">
            <v>82</v>
          </cell>
        </row>
        <row r="83">
          <cell r="A83">
            <v>83</v>
          </cell>
        </row>
        <row r="84">
          <cell r="A84">
            <v>84</v>
          </cell>
        </row>
        <row r="85">
          <cell r="A85">
            <v>85</v>
          </cell>
        </row>
        <row r="86">
          <cell r="A86">
            <v>86</v>
          </cell>
        </row>
        <row r="87">
          <cell r="A87">
            <v>87</v>
          </cell>
        </row>
        <row r="88">
          <cell r="A88">
            <v>88</v>
          </cell>
        </row>
        <row r="89">
          <cell r="A89">
            <v>89</v>
          </cell>
        </row>
        <row r="90">
          <cell r="A90">
            <v>90</v>
          </cell>
        </row>
        <row r="91">
          <cell r="A91">
            <v>91</v>
          </cell>
        </row>
        <row r="92">
          <cell r="A92">
            <v>92</v>
          </cell>
        </row>
        <row r="93">
          <cell r="A93">
            <v>93</v>
          </cell>
        </row>
        <row r="94">
          <cell r="A94">
            <v>94</v>
          </cell>
        </row>
        <row r="95">
          <cell r="A95">
            <v>95</v>
          </cell>
        </row>
        <row r="96">
          <cell r="A96">
            <v>96</v>
          </cell>
        </row>
        <row r="97">
          <cell r="A97">
            <v>97</v>
          </cell>
        </row>
        <row r="98">
          <cell r="A98">
            <v>98</v>
          </cell>
        </row>
        <row r="99">
          <cell r="A99">
            <v>99</v>
          </cell>
        </row>
        <row r="100">
          <cell r="A100">
            <v>100</v>
          </cell>
        </row>
        <row r="101">
          <cell r="A101">
            <v>101</v>
          </cell>
        </row>
        <row r="102">
          <cell r="A102">
            <v>102</v>
          </cell>
        </row>
        <row r="103">
          <cell r="A103">
            <v>103</v>
          </cell>
        </row>
        <row r="104">
          <cell r="A104">
            <v>104</v>
          </cell>
        </row>
        <row r="105">
          <cell r="A105">
            <v>105</v>
          </cell>
        </row>
        <row r="106">
          <cell r="A106">
            <v>106</v>
          </cell>
        </row>
        <row r="107">
          <cell r="A107">
            <v>107</v>
          </cell>
        </row>
        <row r="108">
          <cell r="A108">
            <v>108</v>
          </cell>
        </row>
        <row r="109">
          <cell r="A109">
            <v>109</v>
          </cell>
        </row>
        <row r="110">
          <cell r="A110">
            <v>110</v>
          </cell>
        </row>
        <row r="111">
          <cell r="A111">
            <v>111</v>
          </cell>
        </row>
        <row r="112">
          <cell r="A112">
            <v>112</v>
          </cell>
        </row>
        <row r="113">
          <cell r="A113">
            <v>113</v>
          </cell>
        </row>
        <row r="114">
          <cell r="A114">
            <v>114</v>
          </cell>
        </row>
        <row r="115">
          <cell r="A115">
            <v>115</v>
          </cell>
        </row>
        <row r="116">
          <cell r="A116">
            <v>116</v>
          </cell>
        </row>
        <row r="117">
          <cell r="A117">
            <v>117</v>
          </cell>
        </row>
        <row r="118">
          <cell r="A118">
            <v>118</v>
          </cell>
        </row>
        <row r="119">
          <cell r="A119">
            <v>119</v>
          </cell>
        </row>
        <row r="120">
          <cell r="A120">
            <v>120</v>
          </cell>
        </row>
        <row r="121">
          <cell r="A121">
            <v>121</v>
          </cell>
        </row>
        <row r="122">
          <cell r="A122">
            <v>122</v>
          </cell>
        </row>
        <row r="123">
          <cell r="A123">
            <v>123</v>
          </cell>
        </row>
        <row r="124">
          <cell r="A124">
            <v>124</v>
          </cell>
        </row>
        <row r="125">
          <cell r="A125">
            <v>125</v>
          </cell>
        </row>
        <row r="126">
          <cell r="A126">
            <v>126</v>
          </cell>
        </row>
        <row r="127">
          <cell r="A127">
            <v>127</v>
          </cell>
        </row>
        <row r="128">
          <cell r="A128">
            <v>128</v>
          </cell>
        </row>
        <row r="129">
          <cell r="A129">
            <v>129</v>
          </cell>
        </row>
        <row r="130">
          <cell r="A130">
            <v>130</v>
          </cell>
        </row>
        <row r="131">
          <cell r="A131">
            <v>131</v>
          </cell>
        </row>
        <row r="132">
          <cell r="A132">
            <v>132</v>
          </cell>
        </row>
        <row r="133">
          <cell r="A133">
            <v>133</v>
          </cell>
        </row>
        <row r="134">
          <cell r="A134">
            <v>134</v>
          </cell>
        </row>
        <row r="135">
          <cell r="A135">
            <v>135</v>
          </cell>
        </row>
        <row r="136">
          <cell r="A136">
            <v>136</v>
          </cell>
        </row>
        <row r="137">
          <cell r="A137">
            <v>137</v>
          </cell>
        </row>
        <row r="138">
          <cell r="A138">
            <v>138</v>
          </cell>
        </row>
        <row r="139">
          <cell r="A139">
            <v>139</v>
          </cell>
        </row>
        <row r="140">
          <cell r="A140">
            <v>140</v>
          </cell>
        </row>
        <row r="141">
          <cell r="A141">
            <v>141</v>
          </cell>
        </row>
        <row r="142">
          <cell r="A142">
            <v>142</v>
          </cell>
        </row>
        <row r="143">
          <cell r="A143">
            <v>143</v>
          </cell>
        </row>
        <row r="144">
          <cell r="A144">
            <v>144</v>
          </cell>
        </row>
        <row r="145">
          <cell r="A145">
            <v>145</v>
          </cell>
        </row>
        <row r="146">
          <cell r="A146">
            <v>146</v>
          </cell>
        </row>
        <row r="147">
          <cell r="A147">
            <v>147</v>
          </cell>
        </row>
        <row r="148">
          <cell r="A148">
            <v>148</v>
          </cell>
        </row>
        <row r="149">
          <cell r="A149">
            <v>149</v>
          </cell>
        </row>
        <row r="150">
          <cell r="A150">
            <v>150</v>
          </cell>
        </row>
        <row r="151">
          <cell r="A151">
            <v>151</v>
          </cell>
        </row>
        <row r="152">
          <cell r="A152">
            <v>152</v>
          </cell>
        </row>
        <row r="153">
          <cell r="A153">
            <v>153</v>
          </cell>
        </row>
        <row r="154">
          <cell r="A154">
            <v>154</v>
          </cell>
        </row>
        <row r="155">
          <cell r="A155">
            <v>155</v>
          </cell>
        </row>
        <row r="156">
          <cell r="A156">
            <v>156</v>
          </cell>
        </row>
        <row r="157">
          <cell r="A157">
            <v>157</v>
          </cell>
        </row>
        <row r="158">
          <cell r="A158">
            <v>158</v>
          </cell>
        </row>
        <row r="159">
          <cell r="A159">
            <v>159</v>
          </cell>
        </row>
        <row r="160">
          <cell r="A160">
            <v>160</v>
          </cell>
        </row>
        <row r="161">
          <cell r="A161">
            <v>161</v>
          </cell>
        </row>
        <row r="162">
          <cell r="A162">
            <v>162</v>
          </cell>
        </row>
        <row r="163">
          <cell r="A163">
            <v>163</v>
          </cell>
        </row>
        <row r="164">
          <cell r="A164">
            <v>164</v>
          </cell>
        </row>
        <row r="165">
          <cell r="A165">
            <v>165</v>
          </cell>
        </row>
        <row r="166">
          <cell r="A166">
            <v>166</v>
          </cell>
        </row>
        <row r="167">
          <cell r="A167">
            <v>167</v>
          </cell>
        </row>
        <row r="168">
          <cell r="A168">
            <v>168</v>
          </cell>
        </row>
        <row r="169">
          <cell r="A169">
            <v>169</v>
          </cell>
        </row>
        <row r="170">
          <cell r="A170">
            <v>170</v>
          </cell>
        </row>
        <row r="171">
          <cell r="A171">
            <v>171</v>
          </cell>
        </row>
        <row r="172">
          <cell r="A172">
            <v>172</v>
          </cell>
        </row>
        <row r="173">
          <cell r="A173">
            <v>173</v>
          </cell>
        </row>
        <row r="174">
          <cell r="A174">
            <v>174</v>
          </cell>
        </row>
        <row r="175">
          <cell r="A175">
            <v>175</v>
          </cell>
        </row>
        <row r="176">
          <cell r="A176">
            <v>176</v>
          </cell>
        </row>
        <row r="177">
          <cell r="A177">
            <v>177</v>
          </cell>
        </row>
        <row r="178">
          <cell r="A178">
            <v>178</v>
          </cell>
        </row>
        <row r="179">
          <cell r="A179">
            <v>179</v>
          </cell>
        </row>
        <row r="180">
          <cell r="A180">
            <v>180</v>
          </cell>
        </row>
        <row r="181">
          <cell r="A181">
            <v>181</v>
          </cell>
        </row>
        <row r="182">
          <cell r="A182">
            <v>182</v>
          </cell>
        </row>
        <row r="183">
          <cell r="A183">
            <v>183</v>
          </cell>
        </row>
        <row r="184">
          <cell r="A184">
            <v>184</v>
          </cell>
        </row>
        <row r="185">
          <cell r="A185">
            <v>185</v>
          </cell>
        </row>
        <row r="186">
          <cell r="A186">
            <v>186</v>
          </cell>
        </row>
        <row r="187">
          <cell r="A187">
            <v>187</v>
          </cell>
        </row>
        <row r="188">
          <cell r="A188">
            <v>188</v>
          </cell>
        </row>
        <row r="189">
          <cell r="A189">
            <v>189</v>
          </cell>
        </row>
        <row r="190">
          <cell r="A190">
            <v>190</v>
          </cell>
        </row>
        <row r="191">
          <cell r="A191">
            <v>191</v>
          </cell>
        </row>
        <row r="192">
          <cell r="A192">
            <v>192</v>
          </cell>
        </row>
        <row r="193">
          <cell r="A193">
            <v>193</v>
          </cell>
        </row>
        <row r="194">
          <cell r="A194">
            <v>194</v>
          </cell>
        </row>
        <row r="195">
          <cell r="A195">
            <v>195</v>
          </cell>
        </row>
        <row r="196">
          <cell r="A196">
            <v>196</v>
          </cell>
        </row>
        <row r="197">
          <cell r="A197">
            <v>197</v>
          </cell>
        </row>
        <row r="198">
          <cell r="A198">
            <v>198</v>
          </cell>
        </row>
        <row r="199">
          <cell r="A199">
            <v>199</v>
          </cell>
        </row>
        <row r="200">
          <cell r="A200">
            <v>200</v>
          </cell>
        </row>
        <row r="201">
          <cell r="A201">
            <v>201</v>
          </cell>
        </row>
        <row r="202">
          <cell r="A202">
            <v>202</v>
          </cell>
        </row>
        <row r="203">
          <cell r="A203">
            <v>203</v>
          </cell>
        </row>
        <row r="204">
          <cell r="A204">
            <v>204</v>
          </cell>
        </row>
        <row r="205">
          <cell r="A205">
            <v>205</v>
          </cell>
        </row>
        <row r="206">
          <cell r="A206">
            <v>206</v>
          </cell>
        </row>
        <row r="207">
          <cell r="A207">
            <v>207</v>
          </cell>
        </row>
        <row r="208">
          <cell r="A208">
            <v>208</v>
          </cell>
        </row>
        <row r="209">
          <cell r="A209">
            <v>209</v>
          </cell>
        </row>
        <row r="210">
          <cell r="A210">
            <v>210</v>
          </cell>
        </row>
        <row r="211">
          <cell r="A211">
            <v>211</v>
          </cell>
        </row>
        <row r="212">
          <cell r="A212">
            <v>212</v>
          </cell>
        </row>
        <row r="213">
          <cell r="A213">
            <v>213</v>
          </cell>
        </row>
        <row r="214">
          <cell r="A214">
            <v>214</v>
          </cell>
        </row>
        <row r="215">
          <cell r="A215">
            <v>215</v>
          </cell>
        </row>
        <row r="216">
          <cell r="A216">
            <v>216</v>
          </cell>
        </row>
        <row r="217">
          <cell r="A217">
            <v>217</v>
          </cell>
        </row>
        <row r="218">
          <cell r="A218">
            <v>218</v>
          </cell>
        </row>
        <row r="219">
          <cell r="A219">
            <v>219</v>
          </cell>
        </row>
        <row r="220">
          <cell r="A220">
            <v>220</v>
          </cell>
        </row>
        <row r="221">
          <cell r="A221">
            <v>221</v>
          </cell>
        </row>
        <row r="222">
          <cell r="A222">
            <v>222</v>
          </cell>
        </row>
        <row r="223">
          <cell r="A223">
            <v>223</v>
          </cell>
        </row>
        <row r="224">
          <cell r="A224">
            <v>224</v>
          </cell>
        </row>
        <row r="225">
          <cell r="A225">
            <v>225</v>
          </cell>
        </row>
        <row r="226">
          <cell r="A226">
            <v>226</v>
          </cell>
        </row>
        <row r="227">
          <cell r="A227">
            <v>227</v>
          </cell>
        </row>
        <row r="228">
          <cell r="A228">
            <v>228</v>
          </cell>
        </row>
        <row r="229">
          <cell r="A229">
            <v>229</v>
          </cell>
        </row>
        <row r="230">
          <cell r="A230">
            <v>230</v>
          </cell>
        </row>
        <row r="231">
          <cell r="A231">
            <v>231</v>
          </cell>
        </row>
        <row r="232">
          <cell r="A232">
            <v>232</v>
          </cell>
        </row>
        <row r="233">
          <cell r="A233">
            <v>233</v>
          </cell>
        </row>
        <row r="234">
          <cell r="A234">
            <v>234</v>
          </cell>
        </row>
        <row r="235">
          <cell r="A235">
            <v>235</v>
          </cell>
        </row>
        <row r="236">
          <cell r="A236">
            <v>236</v>
          </cell>
        </row>
        <row r="237">
          <cell r="A237">
            <v>237</v>
          </cell>
        </row>
        <row r="238">
          <cell r="A238">
            <v>238</v>
          </cell>
        </row>
        <row r="239">
          <cell r="A239">
            <v>239</v>
          </cell>
        </row>
        <row r="240">
          <cell r="A240">
            <v>240</v>
          </cell>
        </row>
        <row r="241">
          <cell r="A241">
            <v>241</v>
          </cell>
        </row>
        <row r="242">
          <cell r="A242">
            <v>242</v>
          </cell>
        </row>
        <row r="243">
          <cell r="A243">
            <v>243</v>
          </cell>
        </row>
        <row r="244">
          <cell r="A244">
            <v>244</v>
          </cell>
        </row>
        <row r="245">
          <cell r="A245">
            <v>245</v>
          </cell>
        </row>
        <row r="246">
          <cell r="A246">
            <v>246</v>
          </cell>
        </row>
        <row r="247">
          <cell r="A247">
            <v>247</v>
          </cell>
        </row>
        <row r="248">
          <cell r="A248">
            <v>248</v>
          </cell>
        </row>
        <row r="249">
          <cell r="A249">
            <v>249</v>
          </cell>
        </row>
        <row r="250">
          <cell r="A250">
            <v>250</v>
          </cell>
        </row>
        <row r="251">
          <cell r="A251">
            <v>251</v>
          </cell>
        </row>
        <row r="252">
          <cell r="A252">
            <v>252</v>
          </cell>
        </row>
        <row r="253">
          <cell r="A253">
            <v>253</v>
          </cell>
        </row>
        <row r="254">
          <cell r="A254">
            <v>254</v>
          </cell>
        </row>
        <row r="255">
          <cell r="A255">
            <v>255</v>
          </cell>
        </row>
        <row r="256">
          <cell r="A256">
            <v>256</v>
          </cell>
        </row>
        <row r="257">
          <cell r="A257">
            <v>257</v>
          </cell>
        </row>
        <row r="258">
          <cell r="A258">
            <v>258</v>
          </cell>
        </row>
        <row r="259">
          <cell r="A259">
            <v>259</v>
          </cell>
        </row>
        <row r="260">
          <cell r="A260">
            <v>260</v>
          </cell>
        </row>
        <row r="261">
          <cell r="A261">
            <v>261</v>
          </cell>
        </row>
        <row r="262">
          <cell r="A262">
            <v>262</v>
          </cell>
        </row>
        <row r="263">
          <cell r="A263">
            <v>263</v>
          </cell>
        </row>
        <row r="264">
          <cell r="A264">
            <v>264</v>
          </cell>
        </row>
        <row r="265">
          <cell r="A265">
            <v>265</v>
          </cell>
        </row>
        <row r="266">
          <cell r="A266">
            <v>266</v>
          </cell>
        </row>
        <row r="267">
          <cell r="A267">
            <v>267</v>
          </cell>
        </row>
        <row r="268">
          <cell r="A268">
            <v>268</v>
          </cell>
        </row>
        <row r="269">
          <cell r="A269">
            <v>269</v>
          </cell>
        </row>
        <row r="270">
          <cell r="A270">
            <v>270</v>
          </cell>
        </row>
        <row r="271">
          <cell r="A271">
            <v>271</v>
          </cell>
        </row>
        <row r="272">
          <cell r="A272">
            <v>272</v>
          </cell>
        </row>
        <row r="273">
          <cell r="A273">
            <v>273</v>
          </cell>
        </row>
        <row r="274">
          <cell r="A274">
            <v>274</v>
          </cell>
        </row>
        <row r="275">
          <cell r="A275">
            <v>275</v>
          </cell>
        </row>
        <row r="276">
          <cell r="A276">
            <v>276</v>
          </cell>
        </row>
        <row r="277">
          <cell r="A277">
            <v>277</v>
          </cell>
        </row>
        <row r="278">
          <cell r="A278">
            <v>278</v>
          </cell>
        </row>
        <row r="279">
          <cell r="A279">
            <v>279</v>
          </cell>
        </row>
        <row r="280">
          <cell r="A280">
            <v>280</v>
          </cell>
        </row>
        <row r="281">
          <cell r="A281">
            <v>281</v>
          </cell>
        </row>
        <row r="282">
          <cell r="A282">
            <v>282</v>
          </cell>
        </row>
        <row r="283">
          <cell r="A283">
            <v>283</v>
          </cell>
        </row>
        <row r="284">
          <cell r="A284">
            <v>284</v>
          </cell>
        </row>
        <row r="285">
          <cell r="A285">
            <v>285</v>
          </cell>
        </row>
        <row r="286">
          <cell r="A286">
            <v>286</v>
          </cell>
        </row>
        <row r="287">
          <cell r="A287">
            <v>287</v>
          </cell>
        </row>
        <row r="288">
          <cell r="A288">
            <v>288</v>
          </cell>
        </row>
        <row r="289">
          <cell r="A289">
            <v>289</v>
          </cell>
        </row>
        <row r="290">
          <cell r="A290">
            <v>290</v>
          </cell>
        </row>
        <row r="291">
          <cell r="A291">
            <v>291</v>
          </cell>
        </row>
        <row r="292">
          <cell r="A292">
            <v>292</v>
          </cell>
        </row>
        <row r="293">
          <cell r="A293">
            <v>293</v>
          </cell>
        </row>
        <row r="294">
          <cell r="A294">
            <v>294</v>
          </cell>
        </row>
        <row r="295">
          <cell r="A295">
            <v>295</v>
          </cell>
        </row>
        <row r="296">
          <cell r="A296">
            <v>296</v>
          </cell>
        </row>
        <row r="297">
          <cell r="A297">
            <v>297</v>
          </cell>
        </row>
        <row r="298">
          <cell r="A298">
            <v>298</v>
          </cell>
        </row>
        <row r="299">
          <cell r="A299">
            <v>299</v>
          </cell>
        </row>
        <row r="300">
          <cell r="A300">
            <v>300</v>
          </cell>
        </row>
        <row r="301">
          <cell r="A301">
            <v>301</v>
          </cell>
        </row>
        <row r="302">
          <cell r="A302">
            <v>302</v>
          </cell>
        </row>
        <row r="303">
          <cell r="A303">
            <v>303</v>
          </cell>
        </row>
        <row r="304">
          <cell r="A304">
            <v>304</v>
          </cell>
        </row>
        <row r="305">
          <cell r="A305">
            <v>305</v>
          </cell>
        </row>
        <row r="306">
          <cell r="A306">
            <v>306</v>
          </cell>
        </row>
        <row r="307">
          <cell r="A307">
            <v>307</v>
          </cell>
        </row>
        <row r="308">
          <cell r="A308">
            <v>308</v>
          </cell>
        </row>
        <row r="309">
          <cell r="A309">
            <v>309</v>
          </cell>
        </row>
        <row r="310">
          <cell r="A310">
            <v>310</v>
          </cell>
        </row>
        <row r="311">
          <cell r="A311">
            <v>311</v>
          </cell>
        </row>
        <row r="312">
          <cell r="A312">
            <v>312</v>
          </cell>
        </row>
        <row r="313">
          <cell r="A313">
            <v>313</v>
          </cell>
        </row>
        <row r="314">
          <cell r="A314">
            <v>314</v>
          </cell>
        </row>
        <row r="315">
          <cell r="A315">
            <v>315</v>
          </cell>
        </row>
        <row r="316">
          <cell r="A316">
            <v>316</v>
          </cell>
        </row>
        <row r="317">
          <cell r="A317">
            <v>317</v>
          </cell>
        </row>
        <row r="318">
          <cell r="A318">
            <v>318</v>
          </cell>
        </row>
        <row r="319">
          <cell r="A319">
            <v>319</v>
          </cell>
        </row>
        <row r="320">
          <cell r="A320">
            <v>320</v>
          </cell>
        </row>
        <row r="321">
          <cell r="A321">
            <v>321</v>
          </cell>
        </row>
        <row r="322">
          <cell r="A322">
            <v>322</v>
          </cell>
        </row>
        <row r="323">
          <cell r="A323">
            <v>323</v>
          </cell>
        </row>
        <row r="324">
          <cell r="A324">
            <v>324</v>
          </cell>
        </row>
        <row r="325">
          <cell r="A325">
            <v>325</v>
          </cell>
        </row>
        <row r="326">
          <cell r="A326">
            <v>326</v>
          </cell>
        </row>
        <row r="327">
          <cell r="A327">
            <v>327</v>
          </cell>
        </row>
        <row r="328">
          <cell r="A328">
            <v>328</v>
          </cell>
        </row>
        <row r="329">
          <cell r="A329">
            <v>329</v>
          </cell>
        </row>
        <row r="330">
          <cell r="A330">
            <v>330</v>
          </cell>
        </row>
        <row r="331">
          <cell r="A331">
            <v>331</v>
          </cell>
        </row>
        <row r="332">
          <cell r="A332">
            <v>332</v>
          </cell>
        </row>
        <row r="333">
          <cell r="A333">
            <v>333</v>
          </cell>
        </row>
        <row r="334">
          <cell r="A334">
            <v>334</v>
          </cell>
        </row>
        <row r="335">
          <cell r="A335">
            <v>335</v>
          </cell>
        </row>
        <row r="336">
          <cell r="A336">
            <v>336</v>
          </cell>
        </row>
        <row r="337">
          <cell r="A337">
            <v>337</v>
          </cell>
        </row>
        <row r="338">
          <cell r="A338">
            <v>338</v>
          </cell>
        </row>
        <row r="339">
          <cell r="A339">
            <v>339</v>
          </cell>
        </row>
        <row r="340">
          <cell r="A340">
            <v>340</v>
          </cell>
        </row>
        <row r="341">
          <cell r="A341">
            <v>341</v>
          </cell>
        </row>
        <row r="342">
          <cell r="A342">
            <v>342</v>
          </cell>
        </row>
        <row r="343">
          <cell r="A343">
            <v>343</v>
          </cell>
        </row>
        <row r="344">
          <cell r="A344">
            <v>344</v>
          </cell>
        </row>
        <row r="345">
          <cell r="A345">
            <v>345</v>
          </cell>
        </row>
        <row r="346">
          <cell r="A346">
            <v>346</v>
          </cell>
        </row>
        <row r="347">
          <cell r="A347">
            <v>347</v>
          </cell>
        </row>
        <row r="348">
          <cell r="A348">
            <v>348</v>
          </cell>
        </row>
        <row r="349">
          <cell r="A349">
            <v>349</v>
          </cell>
        </row>
        <row r="350">
          <cell r="A350">
            <v>350</v>
          </cell>
        </row>
        <row r="351">
          <cell r="A351">
            <v>351</v>
          </cell>
        </row>
        <row r="352">
          <cell r="A352">
            <v>352</v>
          </cell>
        </row>
        <row r="353">
          <cell r="A353">
            <v>353</v>
          </cell>
        </row>
        <row r="354">
          <cell r="A354">
            <v>354</v>
          </cell>
        </row>
        <row r="355">
          <cell r="A355">
            <v>355</v>
          </cell>
        </row>
        <row r="356">
          <cell r="A356">
            <v>356</v>
          </cell>
        </row>
        <row r="357">
          <cell r="A357">
            <v>357</v>
          </cell>
        </row>
        <row r="358">
          <cell r="A358">
            <v>358</v>
          </cell>
        </row>
        <row r="359">
          <cell r="A359">
            <v>359</v>
          </cell>
        </row>
        <row r="360">
          <cell r="A360">
            <v>360</v>
          </cell>
        </row>
        <row r="361">
          <cell r="A361">
            <v>361</v>
          </cell>
        </row>
        <row r="362">
          <cell r="A362">
            <v>362</v>
          </cell>
        </row>
        <row r="363">
          <cell r="A363">
            <v>363</v>
          </cell>
        </row>
        <row r="364">
          <cell r="A364">
            <v>364</v>
          </cell>
        </row>
        <row r="365">
          <cell r="A365">
            <v>365</v>
          </cell>
        </row>
        <row r="366">
          <cell r="A366">
            <v>366</v>
          </cell>
        </row>
        <row r="367">
          <cell r="A367">
            <v>367</v>
          </cell>
        </row>
        <row r="368">
          <cell r="A368">
            <v>368</v>
          </cell>
        </row>
        <row r="369">
          <cell r="A369">
            <v>369</v>
          </cell>
        </row>
        <row r="370">
          <cell r="A370">
            <v>370</v>
          </cell>
        </row>
        <row r="371">
          <cell r="A371">
            <v>371</v>
          </cell>
        </row>
        <row r="372">
          <cell r="A372">
            <v>372</v>
          </cell>
        </row>
        <row r="373">
          <cell r="A373">
            <v>373</v>
          </cell>
        </row>
        <row r="374">
          <cell r="A374">
            <v>374</v>
          </cell>
        </row>
        <row r="375">
          <cell r="A375">
            <v>375</v>
          </cell>
        </row>
        <row r="376">
          <cell r="A376">
            <v>376</v>
          </cell>
        </row>
        <row r="377">
          <cell r="A377">
            <v>377</v>
          </cell>
        </row>
        <row r="378">
          <cell r="A378">
            <v>378</v>
          </cell>
        </row>
        <row r="379">
          <cell r="A379">
            <v>379</v>
          </cell>
        </row>
        <row r="380">
          <cell r="A380">
            <v>380</v>
          </cell>
        </row>
        <row r="381">
          <cell r="A381">
            <v>381</v>
          </cell>
        </row>
        <row r="382">
          <cell r="A382">
            <v>382</v>
          </cell>
        </row>
        <row r="383">
          <cell r="A383">
            <v>383</v>
          </cell>
        </row>
        <row r="384">
          <cell r="A384">
            <v>384</v>
          </cell>
        </row>
        <row r="385">
          <cell r="A385">
            <v>385</v>
          </cell>
        </row>
        <row r="386">
          <cell r="A386">
            <v>386</v>
          </cell>
        </row>
        <row r="387">
          <cell r="A387">
            <v>387</v>
          </cell>
        </row>
        <row r="388">
          <cell r="A388">
            <v>388</v>
          </cell>
        </row>
        <row r="389">
          <cell r="A389">
            <v>389</v>
          </cell>
        </row>
        <row r="390">
          <cell r="A390">
            <v>390</v>
          </cell>
        </row>
        <row r="391">
          <cell r="A391">
            <v>391</v>
          </cell>
        </row>
        <row r="392">
          <cell r="A392">
            <v>392</v>
          </cell>
        </row>
        <row r="393">
          <cell r="A393">
            <v>393</v>
          </cell>
        </row>
        <row r="394">
          <cell r="A394">
            <v>394</v>
          </cell>
        </row>
        <row r="395">
          <cell r="A395">
            <v>395</v>
          </cell>
        </row>
        <row r="396">
          <cell r="A396">
            <v>396</v>
          </cell>
        </row>
        <row r="397">
          <cell r="A397">
            <v>397</v>
          </cell>
        </row>
        <row r="398">
          <cell r="A398">
            <v>398</v>
          </cell>
        </row>
        <row r="399">
          <cell r="A399">
            <v>399</v>
          </cell>
        </row>
        <row r="400">
          <cell r="A400">
            <v>400</v>
          </cell>
        </row>
        <row r="401">
          <cell r="A401">
            <v>401</v>
          </cell>
        </row>
        <row r="402">
          <cell r="A402">
            <v>402</v>
          </cell>
        </row>
        <row r="403">
          <cell r="A403">
            <v>403</v>
          </cell>
        </row>
        <row r="404">
          <cell r="A404">
            <v>404</v>
          </cell>
        </row>
        <row r="405">
          <cell r="A405">
            <v>405</v>
          </cell>
        </row>
        <row r="406">
          <cell r="A406">
            <v>406</v>
          </cell>
        </row>
        <row r="407">
          <cell r="A407">
            <v>407</v>
          </cell>
        </row>
        <row r="408">
          <cell r="A408">
            <v>408</v>
          </cell>
        </row>
        <row r="409">
          <cell r="A409">
            <v>409</v>
          </cell>
        </row>
        <row r="410">
          <cell r="A410">
            <v>410</v>
          </cell>
        </row>
        <row r="411">
          <cell r="A411">
            <v>411</v>
          </cell>
        </row>
        <row r="412">
          <cell r="A412">
            <v>412</v>
          </cell>
        </row>
        <row r="413">
          <cell r="A413">
            <v>413</v>
          </cell>
        </row>
        <row r="414">
          <cell r="A414">
            <v>414</v>
          </cell>
        </row>
        <row r="415">
          <cell r="A415">
            <v>415</v>
          </cell>
        </row>
        <row r="416">
          <cell r="A416">
            <v>416</v>
          </cell>
        </row>
        <row r="417">
          <cell r="A417">
            <v>417</v>
          </cell>
        </row>
        <row r="418">
          <cell r="A418">
            <v>418</v>
          </cell>
        </row>
        <row r="419">
          <cell r="A419">
            <v>419</v>
          </cell>
        </row>
        <row r="420">
          <cell r="A420">
            <v>420</v>
          </cell>
        </row>
        <row r="421">
          <cell r="A421">
            <v>421</v>
          </cell>
        </row>
        <row r="422">
          <cell r="A422">
            <v>422</v>
          </cell>
        </row>
        <row r="423">
          <cell r="A423">
            <v>423</v>
          </cell>
        </row>
        <row r="424">
          <cell r="A424">
            <v>424</v>
          </cell>
        </row>
        <row r="425">
          <cell r="A425">
            <v>425</v>
          </cell>
        </row>
        <row r="426">
          <cell r="A426">
            <v>426</v>
          </cell>
        </row>
        <row r="427">
          <cell r="A427">
            <v>427</v>
          </cell>
        </row>
        <row r="428">
          <cell r="A428">
            <v>428</v>
          </cell>
        </row>
        <row r="429">
          <cell r="A429">
            <v>429</v>
          </cell>
        </row>
        <row r="430">
          <cell r="A430">
            <v>430</v>
          </cell>
        </row>
        <row r="431">
          <cell r="A431">
            <v>431</v>
          </cell>
        </row>
        <row r="432">
          <cell r="A432">
            <v>432</v>
          </cell>
        </row>
        <row r="433">
          <cell r="A433">
            <v>433</v>
          </cell>
        </row>
        <row r="434">
          <cell r="A434">
            <v>434</v>
          </cell>
        </row>
        <row r="435">
          <cell r="A435">
            <v>435</v>
          </cell>
        </row>
        <row r="436">
          <cell r="A436">
            <v>436</v>
          </cell>
        </row>
        <row r="437">
          <cell r="A437">
            <v>437</v>
          </cell>
        </row>
        <row r="438">
          <cell r="A438">
            <v>438</v>
          </cell>
        </row>
        <row r="439">
          <cell r="A439">
            <v>439</v>
          </cell>
        </row>
        <row r="440">
          <cell r="A440">
            <v>440</v>
          </cell>
        </row>
        <row r="441">
          <cell r="A441">
            <v>441</v>
          </cell>
        </row>
        <row r="442">
          <cell r="A442">
            <v>442</v>
          </cell>
        </row>
        <row r="443">
          <cell r="A443">
            <v>443</v>
          </cell>
        </row>
        <row r="444">
          <cell r="A444">
            <v>444</v>
          </cell>
        </row>
        <row r="445">
          <cell r="A445">
            <v>445</v>
          </cell>
        </row>
        <row r="446">
          <cell r="A446">
            <v>446</v>
          </cell>
        </row>
        <row r="447">
          <cell r="A447">
            <v>447</v>
          </cell>
        </row>
        <row r="448">
          <cell r="A448">
            <v>448</v>
          </cell>
        </row>
        <row r="449">
          <cell r="A449">
            <v>449</v>
          </cell>
        </row>
        <row r="450">
          <cell r="A450">
            <v>450</v>
          </cell>
        </row>
        <row r="451">
          <cell r="A451">
            <v>451</v>
          </cell>
        </row>
        <row r="452">
          <cell r="A452">
            <v>452</v>
          </cell>
        </row>
        <row r="453">
          <cell r="A453">
            <v>453</v>
          </cell>
        </row>
        <row r="454">
          <cell r="A454">
            <v>454</v>
          </cell>
        </row>
        <row r="455">
          <cell r="A455">
            <v>455</v>
          </cell>
        </row>
        <row r="456">
          <cell r="A456">
            <v>456</v>
          </cell>
        </row>
        <row r="457">
          <cell r="A457">
            <v>457</v>
          </cell>
        </row>
        <row r="458">
          <cell r="A458">
            <v>458</v>
          </cell>
        </row>
        <row r="459">
          <cell r="A459">
            <v>459</v>
          </cell>
        </row>
        <row r="460">
          <cell r="A460">
            <v>460</v>
          </cell>
        </row>
        <row r="461">
          <cell r="A461">
            <v>461</v>
          </cell>
        </row>
        <row r="462">
          <cell r="A462">
            <v>462</v>
          </cell>
        </row>
        <row r="463">
          <cell r="A463">
            <v>463</v>
          </cell>
        </row>
        <row r="464">
          <cell r="A464">
            <v>464</v>
          </cell>
        </row>
        <row r="465">
          <cell r="A465">
            <v>465</v>
          </cell>
        </row>
        <row r="466">
          <cell r="A466">
            <v>466</v>
          </cell>
        </row>
        <row r="467">
          <cell r="A467">
            <v>467</v>
          </cell>
        </row>
        <row r="468">
          <cell r="A468">
            <v>468</v>
          </cell>
        </row>
        <row r="469">
          <cell r="A469">
            <v>469</v>
          </cell>
        </row>
        <row r="470">
          <cell r="A470">
            <v>470</v>
          </cell>
        </row>
        <row r="471">
          <cell r="A471">
            <v>471</v>
          </cell>
        </row>
        <row r="472">
          <cell r="A472">
            <v>472</v>
          </cell>
        </row>
        <row r="473">
          <cell r="A473">
            <v>473</v>
          </cell>
        </row>
        <row r="474">
          <cell r="A474">
            <v>474</v>
          </cell>
        </row>
        <row r="475">
          <cell r="A475">
            <v>475</v>
          </cell>
        </row>
        <row r="476">
          <cell r="A476">
            <v>476</v>
          </cell>
        </row>
        <row r="477">
          <cell r="A477">
            <v>477</v>
          </cell>
        </row>
        <row r="478">
          <cell r="A478">
            <v>478</v>
          </cell>
        </row>
        <row r="479">
          <cell r="A479">
            <v>479</v>
          </cell>
        </row>
        <row r="480">
          <cell r="A480">
            <v>480</v>
          </cell>
        </row>
        <row r="481">
          <cell r="A481">
            <v>481</v>
          </cell>
        </row>
        <row r="482">
          <cell r="A482">
            <v>482</v>
          </cell>
        </row>
        <row r="483">
          <cell r="A483">
            <v>483</v>
          </cell>
        </row>
        <row r="484">
          <cell r="A484">
            <v>484</v>
          </cell>
        </row>
        <row r="485">
          <cell r="A485">
            <v>485</v>
          </cell>
        </row>
        <row r="486">
          <cell r="A486">
            <v>486</v>
          </cell>
        </row>
        <row r="487">
          <cell r="A487">
            <v>487</v>
          </cell>
        </row>
        <row r="488">
          <cell r="A488">
            <v>488</v>
          </cell>
        </row>
        <row r="489">
          <cell r="A489">
            <v>489</v>
          </cell>
        </row>
        <row r="490">
          <cell r="A490">
            <v>490</v>
          </cell>
        </row>
        <row r="491">
          <cell r="A491">
            <v>491</v>
          </cell>
        </row>
        <row r="492">
          <cell r="A492">
            <v>492</v>
          </cell>
        </row>
        <row r="493">
          <cell r="A493">
            <v>493</v>
          </cell>
        </row>
        <row r="494">
          <cell r="A494">
            <v>494</v>
          </cell>
        </row>
        <row r="495">
          <cell r="A495">
            <v>495</v>
          </cell>
        </row>
        <row r="496">
          <cell r="A496">
            <v>496</v>
          </cell>
        </row>
        <row r="497">
          <cell r="A497">
            <v>497</v>
          </cell>
        </row>
        <row r="498">
          <cell r="A498">
            <v>498</v>
          </cell>
        </row>
        <row r="499">
          <cell r="A499">
            <v>499</v>
          </cell>
        </row>
        <row r="500">
          <cell r="A500">
            <v>500</v>
          </cell>
        </row>
        <row r="501">
          <cell r="A501">
            <v>501</v>
          </cell>
        </row>
        <row r="502">
          <cell r="A502">
            <v>502</v>
          </cell>
        </row>
        <row r="503">
          <cell r="A503">
            <v>503</v>
          </cell>
        </row>
        <row r="504">
          <cell r="A504">
            <v>504</v>
          </cell>
        </row>
        <row r="505">
          <cell r="A505">
            <v>505</v>
          </cell>
        </row>
        <row r="506">
          <cell r="A506">
            <v>506</v>
          </cell>
        </row>
        <row r="507">
          <cell r="A507">
            <v>507</v>
          </cell>
        </row>
        <row r="508">
          <cell r="A508">
            <v>508</v>
          </cell>
        </row>
        <row r="509">
          <cell r="A509">
            <v>509</v>
          </cell>
        </row>
        <row r="510">
          <cell r="A510">
            <v>510</v>
          </cell>
        </row>
        <row r="511">
          <cell r="A511">
            <v>511</v>
          </cell>
        </row>
        <row r="512">
          <cell r="A512">
            <v>512</v>
          </cell>
        </row>
        <row r="513">
          <cell r="A513">
            <v>513</v>
          </cell>
        </row>
        <row r="514">
          <cell r="A514">
            <v>514</v>
          </cell>
        </row>
        <row r="515">
          <cell r="A515">
            <v>515</v>
          </cell>
        </row>
        <row r="516">
          <cell r="A516">
            <v>516</v>
          </cell>
        </row>
        <row r="517">
          <cell r="A517">
            <v>517</v>
          </cell>
        </row>
        <row r="518">
          <cell r="A518">
            <v>518</v>
          </cell>
        </row>
        <row r="519">
          <cell r="A519">
            <v>519</v>
          </cell>
        </row>
        <row r="520">
          <cell r="A520">
            <v>520</v>
          </cell>
        </row>
        <row r="521">
          <cell r="A521">
            <v>521</v>
          </cell>
        </row>
        <row r="522">
          <cell r="A522">
            <v>522</v>
          </cell>
        </row>
        <row r="523">
          <cell r="A523">
            <v>523</v>
          </cell>
        </row>
        <row r="524">
          <cell r="A524">
            <v>524</v>
          </cell>
        </row>
        <row r="525">
          <cell r="A525">
            <v>525</v>
          </cell>
        </row>
        <row r="526">
          <cell r="A526">
            <v>526</v>
          </cell>
        </row>
        <row r="527">
          <cell r="A527">
            <v>527</v>
          </cell>
        </row>
        <row r="528">
          <cell r="A528">
            <v>528</v>
          </cell>
        </row>
        <row r="529">
          <cell r="A529">
            <v>529</v>
          </cell>
        </row>
        <row r="530">
          <cell r="A530">
            <v>530</v>
          </cell>
        </row>
        <row r="531">
          <cell r="A531">
            <v>531</v>
          </cell>
        </row>
        <row r="532">
          <cell r="A532">
            <v>532</v>
          </cell>
        </row>
        <row r="533">
          <cell r="A533">
            <v>533</v>
          </cell>
        </row>
        <row r="534">
          <cell r="A534">
            <v>534</v>
          </cell>
        </row>
        <row r="535">
          <cell r="A535">
            <v>535</v>
          </cell>
        </row>
        <row r="536">
          <cell r="A536">
            <v>536</v>
          </cell>
        </row>
        <row r="537">
          <cell r="A537">
            <v>537</v>
          </cell>
        </row>
        <row r="538">
          <cell r="A538">
            <v>538</v>
          </cell>
        </row>
        <row r="539">
          <cell r="A539">
            <v>539</v>
          </cell>
        </row>
        <row r="540">
          <cell r="A540">
            <v>540</v>
          </cell>
        </row>
        <row r="541">
          <cell r="A541">
            <v>541</v>
          </cell>
        </row>
        <row r="542">
          <cell r="A542">
            <v>542</v>
          </cell>
        </row>
        <row r="543">
          <cell r="A543">
            <v>543</v>
          </cell>
        </row>
        <row r="544">
          <cell r="A544">
            <v>544</v>
          </cell>
        </row>
        <row r="545">
          <cell r="A545">
            <v>545</v>
          </cell>
        </row>
        <row r="546">
          <cell r="A546">
            <v>546</v>
          </cell>
        </row>
        <row r="547">
          <cell r="A547">
            <v>547</v>
          </cell>
        </row>
        <row r="548">
          <cell r="A548">
            <v>548</v>
          </cell>
        </row>
        <row r="549">
          <cell r="A549">
            <v>549</v>
          </cell>
        </row>
        <row r="550">
          <cell r="A550">
            <v>550</v>
          </cell>
        </row>
        <row r="551">
          <cell r="A551">
            <v>551</v>
          </cell>
        </row>
        <row r="552">
          <cell r="A552">
            <v>552</v>
          </cell>
        </row>
        <row r="553">
          <cell r="A553">
            <v>553</v>
          </cell>
        </row>
        <row r="554">
          <cell r="A554">
            <v>554</v>
          </cell>
        </row>
        <row r="555">
          <cell r="A555">
            <v>555</v>
          </cell>
        </row>
        <row r="556">
          <cell r="A556">
            <v>556</v>
          </cell>
        </row>
        <row r="557">
          <cell r="A557">
            <v>557</v>
          </cell>
        </row>
        <row r="558">
          <cell r="A558">
            <v>558</v>
          </cell>
        </row>
        <row r="559">
          <cell r="A559">
            <v>559</v>
          </cell>
        </row>
        <row r="560">
          <cell r="A560">
            <v>560</v>
          </cell>
        </row>
        <row r="561">
          <cell r="A561">
            <v>561</v>
          </cell>
        </row>
        <row r="562">
          <cell r="A562">
            <v>562</v>
          </cell>
        </row>
        <row r="563">
          <cell r="A563">
            <v>563</v>
          </cell>
        </row>
        <row r="564">
          <cell r="A564">
            <v>564</v>
          </cell>
        </row>
        <row r="565">
          <cell r="A565">
            <v>565</v>
          </cell>
        </row>
        <row r="566">
          <cell r="A566">
            <v>566</v>
          </cell>
        </row>
        <row r="567">
          <cell r="A567">
            <v>567</v>
          </cell>
        </row>
        <row r="568">
          <cell r="A568">
            <v>568</v>
          </cell>
        </row>
        <row r="569">
          <cell r="A569">
            <v>569</v>
          </cell>
        </row>
        <row r="570">
          <cell r="A570">
            <v>570</v>
          </cell>
        </row>
        <row r="571">
          <cell r="A571">
            <v>571</v>
          </cell>
        </row>
        <row r="572">
          <cell r="A572">
            <v>572</v>
          </cell>
        </row>
        <row r="573">
          <cell r="A573">
            <v>573</v>
          </cell>
        </row>
        <row r="574">
          <cell r="A574">
            <v>574</v>
          </cell>
        </row>
        <row r="575">
          <cell r="A575">
            <v>575</v>
          </cell>
        </row>
        <row r="576">
          <cell r="A576">
            <v>576</v>
          </cell>
        </row>
        <row r="577">
          <cell r="A577">
            <v>577</v>
          </cell>
        </row>
        <row r="578">
          <cell r="A578">
            <v>578</v>
          </cell>
        </row>
        <row r="579">
          <cell r="A579">
            <v>579</v>
          </cell>
        </row>
        <row r="580">
          <cell r="A580">
            <v>580</v>
          </cell>
        </row>
        <row r="581">
          <cell r="A581">
            <v>581</v>
          </cell>
        </row>
        <row r="582">
          <cell r="A582">
            <v>582</v>
          </cell>
        </row>
        <row r="583">
          <cell r="A583">
            <v>583</v>
          </cell>
        </row>
        <row r="584">
          <cell r="A584">
            <v>584</v>
          </cell>
        </row>
        <row r="585">
          <cell r="A585">
            <v>585</v>
          </cell>
        </row>
        <row r="586">
          <cell r="A586">
            <v>586</v>
          </cell>
        </row>
        <row r="587">
          <cell r="A587">
            <v>587</v>
          </cell>
        </row>
        <row r="588">
          <cell r="A588">
            <v>588</v>
          </cell>
        </row>
        <row r="589">
          <cell r="A589">
            <v>589</v>
          </cell>
        </row>
        <row r="590">
          <cell r="A590">
            <v>590</v>
          </cell>
        </row>
        <row r="591">
          <cell r="A591">
            <v>591</v>
          </cell>
        </row>
        <row r="592">
          <cell r="A592">
            <v>592</v>
          </cell>
        </row>
        <row r="593">
          <cell r="A593">
            <v>593</v>
          </cell>
        </row>
        <row r="594">
          <cell r="A594">
            <v>594</v>
          </cell>
        </row>
        <row r="595">
          <cell r="A595">
            <v>595</v>
          </cell>
        </row>
        <row r="596">
          <cell r="A596">
            <v>596</v>
          </cell>
        </row>
        <row r="597">
          <cell r="A597">
            <v>597</v>
          </cell>
        </row>
        <row r="598">
          <cell r="A598">
            <v>598</v>
          </cell>
        </row>
        <row r="599">
          <cell r="A599">
            <v>599</v>
          </cell>
        </row>
        <row r="600">
          <cell r="A600">
            <v>600</v>
          </cell>
        </row>
        <row r="601">
          <cell r="A601">
            <v>601</v>
          </cell>
        </row>
        <row r="602">
          <cell r="A602">
            <v>602</v>
          </cell>
        </row>
        <row r="603">
          <cell r="A603">
            <v>603</v>
          </cell>
        </row>
        <row r="604">
          <cell r="A604">
            <v>604</v>
          </cell>
        </row>
        <row r="605">
          <cell r="A605">
            <v>605</v>
          </cell>
        </row>
        <row r="606">
          <cell r="A606">
            <v>606</v>
          </cell>
        </row>
        <row r="607">
          <cell r="A607">
            <v>607</v>
          </cell>
        </row>
        <row r="608">
          <cell r="A608">
            <v>608</v>
          </cell>
        </row>
        <row r="609">
          <cell r="A609">
            <v>609</v>
          </cell>
        </row>
        <row r="610">
          <cell r="A610">
            <v>610</v>
          </cell>
        </row>
        <row r="611">
          <cell r="A611">
            <v>611</v>
          </cell>
        </row>
        <row r="612">
          <cell r="A612">
            <v>612</v>
          </cell>
        </row>
        <row r="613">
          <cell r="A613">
            <v>613</v>
          </cell>
        </row>
        <row r="614">
          <cell r="A614">
            <v>614</v>
          </cell>
        </row>
        <row r="615">
          <cell r="A615">
            <v>615</v>
          </cell>
        </row>
        <row r="616">
          <cell r="A616">
            <v>616</v>
          </cell>
        </row>
        <row r="617">
          <cell r="A617">
            <v>617</v>
          </cell>
        </row>
        <row r="618">
          <cell r="A618">
            <v>618</v>
          </cell>
        </row>
        <row r="619">
          <cell r="A619">
            <v>619</v>
          </cell>
        </row>
        <row r="620">
          <cell r="A620">
            <v>620</v>
          </cell>
        </row>
        <row r="621">
          <cell r="A621">
            <v>621</v>
          </cell>
        </row>
        <row r="622">
          <cell r="A622">
            <v>622</v>
          </cell>
        </row>
        <row r="623">
          <cell r="A623">
            <v>623</v>
          </cell>
        </row>
        <row r="624">
          <cell r="A624">
            <v>624</v>
          </cell>
        </row>
        <row r="625">
          <cell r="A625">
            <v>625</v>
          </cell>
        </row>
        <row r="626">
          <cell r="A626">
            <v>626</v>
          </cell>
        </row>
        <row r="627">
          <cell r="A627">
            <v>627</v>
          </cell>
        </row>
        <row r="628">
          <cell r="A628">
            <v>628</v>
          </cell>
        </row>
        <row r="629">
          <cell r="A629">
            <v>629</v>
          </cell>
        </row>
        <row r="630">
          <cell r="A630">
            <v>630</v>
          </cell>
        </row>
        <row r="631">
          <cell r="A631">
            <v>631</v>
          </cell>
        </row>
        <row r="632">
          <cell r="A632">
            <v>632</v>
          </cell>
        </row>
        <row r="633">
          <cell r="A633">
            <v>633</v>
          </cell>
        </row>
        <row r="634">
          <cell r="A634">
            <v>634</v>
          </cell>
        </row>
        <row r="635">
          <cell r="A635">
            <v>635</v>
          </cell>
        </row>
        <row r="636">
          <cell r="A636">
            <v>636</v>
          </cell>
        </row>
        <row r="637">
          <cell r="A637">
            <v>637</v>
          </cell>
        </row>
        <row r="638">
          <cell r="A638">
            <v>638</v>
          </cell>
        </row>
        <row r="639">
          <cell r="A639">
            <v>639</v>
          </cell>
        </row>
        <row r="640">
          <cell r="A640">
            <v>640</v>
          </cell>
        </row>
        <row r="641">
          <cell r="A641">
            <v>641</v>
          </cell>
        </row>
        <row r="642">
          <cell r="A642">
            <v>642</v>
          </cell>
        </row>
        <row r="643">
          <cell r="A643">
            <v>643</v>
          </cell>
        </row>
        <row r="644">
          <cell r="A644">
            <v>644</v>
          </cell>
        </row>
        <row r="645">
          <cell r="A645">
            <v>645</v>
          </cell>
        </row>
        <row r="646">
          <cell r="A646">
            <v>646</v>
          </cell>
        </row>
        <row r="647">
          <cell r="A647">
            <v>647</v>
          </cell>
        </row>
        <row r="648">
          <cell r="A648">
            <v>648</v>
          </cell>
        </row>
        <row r="649">
          <cell r="A649">
            <v>649</v>
          </cell>
        </row>
        <row r="650">
          <cell r="A650">
            <v>650</v>
          </cell>
        </row>
        <row r="651">
          <cell r="A651">
            <v>651</v>
          </cell>
        </row>
        <row r="652">
          <cell r="A652">
            <v>652</v>
          </cell>
        </row>
        <row r="653">
          <cell r="A653">
            <v>653</v>
          </cell>
        </row>
        <row r="654">
          <cell r="A654">
            <v>654</v>
          </cell>
        </row>
        <row r="655">
          <cell r="A655">
            <v>655</v>
          </cell>
        </row>
        <row r="656">
          <cell r="A656">
            <v>656</v>
          </cell>
        </row>
        <row r="657">
          <cell r="A657">
            <v>657</v>
          </cell>
        </row>
        <row r="658">
          <cell r="A658">
            <v>658</v>
          </cell>
        </row>
        <row r="659">
          <cell r="A659">
            <v>659</v>
          </cell>
        </row>
        <row r="660">
          <cell r="A660">
            <v>660</v>
          </cell>
        </row>
        <row r="661">
          <cell r="A661">
            <v>661</v>
          </cell>
        </row>
        <row r="662">
          <cell r="A662">
            <v>662</v>
          </cell>
        </row>
        <row r="663">
          <cell r="A663">
            <v>663</v>
          </cell>
        </row>
        <row r="664">
          <cell r="A664">
            <v>664</v>
          </cell>
        </row>
        <row r="665">
          <cell r="A665">
            <v>665</v>
          </cell>
        </row>
        <row r="666">
          <cell r="A666">
            <v>666</v>
          </cell>
        </row>
        <row r="667">
          <cell r="A667">
            <v>667</v>
          </cell>
        </row>
        <row r="668">
          <cell r="A668">
            <v>668</v>
          </cell>
        </row>
        <row r="669">
          <cell r="A669">
            <v>669</v>
          </cell>
        </row>
        <row r="670">
          <cell r="A670">
            <v>670</v>
          </cell>
        </row>
        <row r="671">
          <cell r="A671">
            <v>671</v>
          </cell>
        </row>
        <row r="672">
          <cell r="A672">
            <v>672</v>
          </cell>
        </row>
        <row r="673">
          <cell r="A673">
            <v>673</v>
          </cell>
        </row>
        <row r="674">
          <cell r="A674">
            <v>674</v>
          </cell>
        </row>
        <row r="675">
          <cell r="A675">
            <v>675</v>
          </cell>
        </row>
        <row r="676">
          <cell r="A676">
            <v>676</v>
          </cell>
        </row>
        <row r="677">
          <cell r="A677">
            <v>677</v>
          </cell>
        </row>
        <row r="678">
          <cell r="A678">
            <v>678</v>
          </cell>
        </row>
        <row r="679">
          <cell r="A679">
            <v>679</v>
          </cell>
        </row>
        <row r="680">
          <cell r="A680">
            <v>680</v>
          </cell>
        </row>
        <row r="681">
          <cell r="A681">
            <v>681</v>
          </cell>
        </row>
        <row r="682">
          <cell r="A682">
            <v>682</v>
          </cell>
        </row>
        <row r="683">
          <cell r="A683">
            <v>683</v>
          </cell>
        </row>
        <row r="684">
          <cell r="A684">
            <v>684</v>
          </cell>
        </row>
        <row r="685">
          <cell r="A685">
            <v>685</v>
          </cell>
        </row>
        <row r="686">
          <cell r="A686">
            <v>686</v>
          </cell>
        </row>
        <row r="687">
          <cell r="A687">
            <v>687</v>
          </cell>
        </row>
        <row r="688">
          <cell r="A688">
            <v>688</v>
          </cell>
        </row>
        <row r="689">
          <cell r="A689">
            <v>689</v>
          </cell>
        </row>
        <row r="690">
          <cell r="A690">
            <v>690</v>
          </cell>
        </row>
        <row r="691">
          <cell r="A691">
            <v>691</v>
          </cell>
        </row>
        <row r="692">
          <cell r="A692">
            <v>692</v>
          </cell>
        </row>
        <row r="693">
          <cell r="A693">
            <v>693</v>
          </cell>
        </row>
        <row r="694">
          <cell r="A694">
            <v>694</v>
          </cell>
        </row>
        <row r="695">
          <cell r="A695">
            <v>695</v>
          </cell>
        </row>
        <row r="696">
          <cell r="A696">
            <v>696</v>
          </cell>
        </row>
        <row r="697">
          <cell r="A697">
            <v>697</v>
          </cell>
        </row>
        <row r="698">
          <cell r="A698">
            <v>698</v>
          </cell>
        </row>
        <row r="699">
          <cell r="A699">
            <v>699</v>
          </cell>
        </row>
        <row r="700">
          <cell r="A700">
            <v>700</v>
          </cell>
        </row>
        <row r="701">
          <cell r="A701">
            <v>701</v>
          </cell>
        </row>
        <row r="702">
          <cell r="A702">
            <v>702</v>
          </cell>
        </row>
        <row r="703">
          <cell r="A703">
            <v>703</v>
          </cell>
        </row>
        <row r="704">
          <cell r="A704">
            <v>704</v>
          </cell>
        </row>
        <row r="705">
          <cell r="A705">
            <v>705</v>
          </cell>
        </row>
        <row r="706">
          <cell r="A706">
            <v>706</v>
          </cell>
        </row>
        <row r="707">
          <cell r="A707">
            <v>707</v>
          </cell>
        </row>
        <row r="708">
          <cell r="A708">
            <v>708</v>
          </cell>
        </row>
        <row r="709">
          <cell r="A709">
            <v>709</v>
          </cell>
        </row>
        <row r="710">
          <cell r="A710">
            <v>710</v>
          </cell>
        </row>
        <row r="711">
          <cell r="A711">
            <v>711</v>
          </cell>
        </row>
        <row r="712">
          <cell r="A712">
            <v>712</v>
          </cell>
        </row>
        <row r="713">
          <cell r="A713">
            <v>713</v>
          </cell>
        </row>
        <row r="714">
          <cell r="A714">
            <v>714</v>
          </cell>
        </row>
        <row r="715">
          <cell r="A715">
            <v>715</v>
          </cell>
        </row>
        <row r="716">
          <cell r="A716">
            <v>716</v>
          </cell>
        </row>
        <row r="717">
          <cell r="A717">
            <v>717</v>
          </cell>
        </row>
        <row r="718">
          <cell r="A718">
            <v>718</v>
          </cell>
        </row>
        <row r="719">
          <cell r="A719">
            <v>719</v>
          </cell>
        </row>
        <row r="720">
          <cell r="A720">
            <v>720</v>
          </cell>
        </row>
        <row r="721">
          <cell r="A721">
            <v>721</v>
          </cell>
        </row>
        <row r="722">
          <cell r="A722">
            <v>722</v>
          </cell>
        </row>
        <row r="723">
          <cell r="A723">
            <v>723</v>
          </cell>
        </row>
        <row r="724">
          <cell r="A724">
            <v>724</v>
          </cell>
        </row>
        <row r="725">
          <cell r="A725">
            <v>725</v>
          </cell>
        </row>
        <row r="726">
          <cell r="A726">
            <v>726</v>
          </cell>
        </row>
        <row r="727">
          <cell r="A727">
            <v>727</v>
          </cell>
        </row>
        <row r="728">
          <cell r="A728">
            <v>728</v>
          </cell>
        </row>
        <row r="729">
          <cell r="A729">
            <v>729</v>
          </cell>
        </row>
        <row r="730">
          <cell r="A730">
            <v>730</v>
          </cell>
        </row>
        <row r="731">
          <cell r="A731">
            <v>731</v>
          </cell>
        </row>
        <row r="732">
          <cell r="A732">
            <v>732</v>
          </cell>
        </row>
        <row r="733">
          <cell r="A733">
            <v>733</v>
          </cell>
        </row>
        <row r="734">
          <cell r="A734">
            <v>734</v>
          </cell>
        </row>
        <row r="735">
          <cell r="A735">
            <v>735</v>
          </cell>
        </row>
        <row r="736">
          <cell r="A736">
            <v>736</v>
          </cell>
        </row>
        <row r="737">
          <cell r="A737">
            <v>737</v>
          </cell>
        </row>
        <row r="738">
          <cell r="A738">
            <v>738</v>
          </cell>
        </row>
        <row r="739">
          <cell r="A739">
            <v>739</v>
          </cell>
        </row>
        <row r="740">
          <cell r="A740">
            <v>740</v>
          </cell>
        </row>
        <row r="741">
          <cell r="A741">
            <v>741</v>
          </cell>
        </row>
        <row r="742">
          <cell r="A742">
            <v>742</v>
          </cell>
        </row>
        <row r="743">
          <cell r="A743">
            <v>743</v>
          </cell>
        </row>
        <row r="744">
          <cell r="A744">
            <v>744</v>
          </cell>
        </row>
        <row r="745">
          <cell r="A745">
            <v>745</v>
          </cell>
        </row>
        <row r="746">
          <cell r="A746">
            <v>746</v>
          </cell>
        </row>
        <row r="747">
          <cell r="A747">
            <v>747</v>
          </cell>
        </row>
        <row r="748">
          <cell r="A748">
            <v>748</v>
          </cell>
        </row>
        <row r="749">
          <cell r="A749">
            <v>749</v>
          </cell>
        </row>
        <row r="750">
          <cell r="A750">
            <v>750</v>
          </cell>
        </row>
        <row r="751">
          <cell r="A751">
            <v>751</v>
          </cell>
        </row>
        <row r="752">
          <cell r="A752">
            <v>752</v>
          </cell>
        </row>
        <row r="753">
          <cell r="A753">
            <v>753</v>
          </cell>
        </row>
        <row r="754">
          <cell r="A754">
            <v>754</v>
          </cell>
        </row>
        <row r="755">
          <cell r="A755">
            <v>755</v>
          </cell>
        </row>
        <row r="756">
          <cell r="A756">
            <v>756</v>
          </cell>
        </row>
        <row r="757">
          <cell r="A757">
            <v>757</v>
          </cell>
        </row>
        <row r="758">
          <cell r="A758">
            <v>758</v>
          </cell>
        </row>
        <row r="759">
          <cell r="A759">
            <v>759</v>
          </cell>
        </row>
        <row r="760">
          <cell r="A760">
            <v>760</v>
          </cell>
        </row>
        <row r="761">
          <cell r="A761">
            <v>761</v>
          </cell>
        </row>
        <row r="762">
          <cell r="A762">
            <v>762</v>
          </cell>
        </row>
        <row r="763">
          <cell r="A763">
            <v>763</v>
          </cell>
        </row>
        <row r="764">
          <cell r="A764">
            <v>764</v>
          </cell>
        </row>
        <row r="765">
          <cell r="A765">
            <v>765</v>
          </cell>
        </row>
        <row r="766">
          <cell r="A766">
            <v>766</v>
          </cell>
        </row>
        <row r="767">
          <cell r="A767">
            <v>767</v>
          </cell>
        </row>
        <row r="768">
          <cell r="A768">
            <v>768</v>
          </cell>
        </row>
        <row r="769">
          <cell r="A769">
            <v>769</v>
          </cell>
        </row>
        <row r="770">
          <cell r="A770">
            <v>770</v>
          </cell>
        </row>
        <row r="771">
          <cell r="A771">
            <v>771</v>
          </cell>
        </row>
        <row r="772">
          <cell r="A772">
            <v>772</v>
          </cell>
        </row>
        <row r="773">
          <cell r="A773">
            <v>773</v>
          </cell>
        </row>
        <row r="774">
          <cell r="A774">
            <v>774</v>
          </cell>
        </row>
        <row r="775">
          <cell r="A775">
            <v>775</v>
          </cell>
        </row>
        <row r="776">
          <cell r="A776">
            <v>776</v>
          </cell>
        </row>
        <row r="777">
          <cell r="A777">
            <v>777</v>
          </cell>
        </row>
        <row r="778">
          <cell r="A778">
            <v>778</v>
          </cell>
        </row>
        <row r="779">
          <cell r="A779">
            <v>779</v>
          </cell>
        </row>
        <row r="780">
          <cell r="A780">
            <v>780</v>
          </cell>
        </row>
        <row r="781">
          <cell r="A781">
            <v>781</v>
          </cell>
        </row>
        <row r="782">
          <cell r="A782">
            <v>782</v>
          </cell>
        </row>
        <row r="783">
          <cell r="A783">
            <v>783</v>
          </cell>
        </row>
        <row r="784">
          <cell r="A784">
            <v>784</v>
          </cell>
        </row>
        <row r="785">
          <cell r="A785">
            <v>785</v>
          </cell>
        </row>
        <row r="786">
          <cell r="A786">
            <v>786</v>
          </cell>
        </row>
        <row r="787">
          <cell r="A787">
            <v>787</v>
          </cell>
        </row>
        <row r="788">
          <cell r="A788">
            <v>788</v>
          </cell>
        </row>
        <row r="789">
          <cell r="A789">
            <v>789</v>
          </cell>
        </row>
        <row r="790">
          <cell r="A790">
            <v>790</v>
          </cell>
        </row>
        <row r="791">
          <cell r="A791">
            <v>791</v>
          </cell>
        </row>
        <row r="792">
          <cell r="A792">
            <v>792</v>
          </cell>
        </row>
        <row r="793">
          <cell r="A793">
            <v>793</v>
          </cell>
        </row>
        <row r="794">
          <cell r="A794">
            <v>794</v>
          </cell>
        </row>
        <row r="795">
          <cell r="A795">
            <v>795</v>
          </cell>
        </row>
        <row r="796">
          <cell r="A796">
            <v>796</v>
          </cell>
        </row>
        <row r="797">
          <cell r="A797">
            <v>797</v>
          </cell>
        </row>
        <row r="798">
          <cell r="A798">
            <v>798</v>
          </cell>
        </row>
        <row r="799">
          <cell r="A799">
            <v>799</v>
          </cell>
        </row>
        <row r="800">
          <cell r="A800">
            <v>800</v>
          </cell>
        </row>
        <row r="801">
          <cell r="A801">
            <v>801</v>
          </cell>
        </row>
        <row r="802">
          <cell r="A802">
            <v>802</v>
          </cell>
        </row>
        <row r="803">
          <cell r="A803">
            <v>803</v>
          </cell>
        </row>
        <row r="804">
          <cell r="A804">
            <v>804</v>
          </cell>
        </row>
        <row r="805">
          <cell r="A805">
            <v>805</v>
          </cell>
        </row>
        <row r="806">
          <cell r="A806">
            <v>806</v>
          </cell>
        </row>
        <row r="807">
          <cell r="A807">
            <v>807</v>
          </cell>
        </row>
        <row r="808">
          <cell r="A808">
            <v>808</v>
          </cell>
        </row>
        <row r="809">
          <cell r="A809">
            <v>809</v>
          </cell>
        </row>
        <row r="810">
          <cell r="A810">
            <v>810</v>
          </cell>
        </row>
        <row r="811">
          <cell r="A811">
            <v>811</v>
          </cell>
        </row>
        <row r="812">
          <cell r="A812">
            <v>812</v>
          </cell>
        </row>
        <row r="813">
          <cell r="A813">
            <v>813</v>
          </cell>
        </row>
        <row r="814">
          <cell r="A814">
            <v>814</v>
          </cell>
        </row>
        <row r="815">
          <cell r="A815">
            <v>815</v>
          </cell>
        </row>
        <row r="816">
          <cell r="A816">
            <v>816</v>
          </cell>
        </row>
        <row r="817">
          <cell r="A817">
            <v>817</v>
          </cell>
        </row>
        <row r="818">
          <cell r="A818">
            <v>818</v>
          </cell>
        </row>
        <row r="819">
          <cell r="A819">
            <v>819</v>
          </cell>
        </row>
        <row r="820">
          <cell r="A820">
            <v>820</v>
          </cell>
        </row>
        <row r="821">
          <cell r="A821">
            <v>821</v>
          </cell>
        </row>
        <row r="822">
          <cell r="A822">
            <v>822</v>
          </cell>
        </row>
        <row r="823">
          <cell r="A823">
            <v>823</v>
          </cell>
        </row>
        <row r="824">
          <cell r="A824">
            <v>824</v>
          </cell>
        </row>
        <row r="825">
          <cell r="A825">
            <v>825</v>
          </cell>
        </row>
        <row r="826">
          <cell r="A826">
            <v>826</v>
          </cell>
        </row>
        <row r="827">
          <cell r="A827">
            <v>827</v>
          </cell>
        </row>
        <row r="828">
          <cell r="A828">
            <v>828</v>
          </cell>
        </row>
        <row r="829">
          <cell r="A829">
            <v>829</v>
          </cell>
        </row>
        <row r="830">
          <cell r="A830">
            <v>830</v>
          </cell>
        </row>
        <row r="831">
          <cell r="A831">
            <v>831</v>
          </cell>
        </row>
        <row r="832">
          <cell r="A832">
            <v>832</v>
          </cell>
        </row>
        <row r="833">
          <cell r="A833">
            <v>833</v>
          </cell>
        </row>
        <row r="834">
          <cell r="A834">
            <v>834</v>
          </cell>
        </row>
        <row r="835">
          <cell r="A835">
            <v>835</v>
          </cell>
        </row>
        <row r="836">
          <cell r="A836">
            <v>836</v>
          </cell>
        </row>
        <row r="837">
          <cell r="A837">
            <v>837</v>
          </cell>
        </row>
        <row r="838">
          <cell r="A838">
            <v>838</v>
          </cell>
        </row>
        <row r="839">
          <cell r="A839">
            <v>839</v>
          </cell>
        </row>
        <row r="840">
          <cell r="A840">
            <v>840</v>
          </cell>
        </row>
        <row r="841">
          <cell r="A841">
            <v>841</v>
          </cell>
        </row>
        <row r="842">
          <cell r="A842">
            <v>842</v>
          </cell>
        </row>
        <row r="843">
          <cell r="A843">
            <v>843</v>
          </cell>
        </row>
        <row r="844">
          <cell r="A844">
            <v>844</v>
          </cell>
        </row>
        <row r="845">
          <cell r="A845">
            <v>845</v>
          </cell>
        </row>
        <row r="846">
          <cell r="A846">
            <v>846</v>
          </cell>
        </row>
        <row r="847">
          <cell r="A847">
            <v>847</v>
          </cell>
        </row>
        <row r="848">
          <cell r="A848">
            <v>848</v>
          </cell>
        </row>
        <row r="849">
          <cell r="A849">
            <v>849</v>
          </cell>
        </row>
        <row r="850">
          <cell r="A850">
            <v>850</v>
          </cell>
        </row>
        <row r="851">
          <cell r="A851">
            <v>851</v>
          </cell>
        </row>
        <row r="852">
          <cell r="A852">
            <v>852</v>
          </cell>
        </row>
        <row r="853">
          <cell r="A853">
            <v>853</v>
          </cell>
        </row>
        <row r="854">
          <cell r="A854">
            <v>854</v>
          </cell>
        </row>
        <row r="855">
          <cell r="A855">
            <v>855</v>
          </cell>
        </row>
        <row r="856">
          <cell r="A856">
            <v>856</v>
          </cell>
        </row>
        <row r="857">
          <cell r="A857">
            <v>857</v>
          </cell>
        </row>
        <row r="858">
          <cell r="A858">
            <v>858</v>
          </cell>
        </row>
        <row r="859">
          <cell r="A859">
            <v>859</v>
          </cell>
        </row>
        <row r="860">
          <cell r="A860">
            <v>860</v>
          </cell>
        </row>
        <row r="861">
          <cell r="A861">
            <v>861</v>
          </cell>
        </row>
        <row r="862">
          <cell r="A862">
            <v>862</v>
          </cell>
        </row>
        <row r="863">
          <cell r="A863">
            <v>863</v>
          </cell>
        </row>
        <row r="864">
          <cell r="A864">
            <v>864</v>
          </cell>
        </row>
        <row r="865">
          <cell r="A865">
            <v>865</v>
          </cell>
        </row>
        <row r="866">
          <cell r="A866">
            <v>866</v>
          </cell>
        </row>
        <row r="867">
          <cell r="A867">
            <v>867</v>
          </cell>
        </row>
        <row r="868">
          <cell r="A868">
            <v>868</v>
          </cell>
        </row>
        <row r="869">
          <cell r="A869">
            <v>869</v>
          </cell>
        </row>
        <row r="870">
          <cell r="A870">
            <v>870</v>
          </cell>
        </row>
        <row r="871">
          <cell r="A871">
            <v>871</v>
          </cell>
        </row>
        <row r="872">
          <cell r="A872">
            <v>872</v>
          </cell>
        </row>
        <row r="873">
          <cell r="A873">
            <v>873</v>
          </cell>
        </row>
        <row r="874">
          <cell r="A874">
            <v>874</v>
          </cell>
        </row>
        <row r="875">
          <cell r="A875">
            <v>875</v>
          </cell>
        </row>
        <row r="876">
          <cell r="A876">
            <v>876</v>
          </cell>
        </row>
        <row r="877">
          <cell r="A877">
            <v>877</v>
          </cell>
        </row>
        <row r="878">
          <cell r="A878">
            <v>878</v>
          </cell>
        </row>
        <row r="879">
          <cell r="A879">
            <v>879</v>
          </cell>
        </row>
        <row r="880">
          <cell r="A880">
            <v>880</v>
          </cell>
        </row>
        <row r="881">
          <cell r="A881">
            <v>881</v>
          </cell>
        </row>
        <row r="882">
          <cell r="A882">
            <v>882</v>
          </cell>
        </row>
        <row r="883">
          <cell r="A883">
            <v>883</v>
          </cell>
        </row>
        <row r="884">
          <cell r="A884">
            <v>884</v>
          </cell>
        </row>
        <row r="885">
          <cell r="A885">
            <v>885</v>
          </cell>
        </row>
        <row r="886">
          <cell r="A886">
            <v>886</v>
          </cell>
        </row>
        <row r="887">
          <cell r="A887">
            <v>887</v>
          </cell>
        </row>
        <row r="888">
          <cell r="A888">
            <v>888</v>
          </cell>
        </row>
        <row r="889">
          <cell r="A889">
            <v>889</v>
          </cell>
        </row>
        <row r="890">
          <cell r="A890">
            <v>890</v>
          </cell>
        </row>
        <row r="891">
          <cell r="A891">
            <v>891</v>
          </cell>
        </row>
        <row r="892">
          <cell r="A892">
            <v>892</v>
          </cell>
        </row>
        <row r="893">
          <cell r="A893">
            <v>893</v>
          </cell>
        </row>
        <row r="894">
          <cell r="A894">
            <v>894</v>
          </cell>
        </row>
        <row r="895">
          <cell r="A895">
            <v>895</v>
          </cell>
        </row>
        <row r="896">
          <cell r="A896">
            <v>896</v>
          </cell>
        </row>
        <row r="897">
          <cell r="A897">
            <v>897</v>
          </cell>
        </row>
        <row r="898">
          <cell r="A898">
            <v>898</v>
          </cell>
        </row>
        <row r="899">
          <cell r="A899">
            <v>899</v>
          </cell>
        </row>
        <row r="900">
          <cell r="A900">
            <v>900</v>
          </cell>
        </row>
        <row r="901">
          <cell r="A901">
            <v>901</v>
          </cell>
        </row>
        <row r="902">
          <cell r="A902">
            <v>902</v>
          </cell>
        </row>
        <row r="903">
          <cell r="A903">
            <v>903</v>
          </cell>
        </row>
        <row r="904">
          <cell r="A904">
            <v>904</v>
          </cell>
        </row>
        <row r="905">
          <cell r="A905">
            <v>905</v>
          </cell>
        </row>
        <row r="906">
          <cell r="A906">
            <v>906</v>
          </cell>
        </row>
        <row r="907">
          <cell r="A907">
            <v>907</v>
          </cell>
        </row>
        <row r="908">
          <cell r="A908">
            <v>908</v>
          </cell>
        </row>
        <row r="909">
          <cell r="A909">
            <v>909</v>
          </cell>
        </row>
        <row r="910">
          <cell r="A910">
            <v>910</v>
          </cell>
        </row>
        <row r="911">
          <cell r="A911">
            <v>911</v>
          </cell>
        </row>
        <row r="912">
          <cell r="A912">
            <v>912</v>
          </cell>
        </row>
        <row r="913">
          <cell r="A913">
            <v>913</v>
          </cell>
        </row>
        <row r="914">
          <cell r="A914">
            <v>914</v>
          </cell>
        </row>
        <row r="915">
          <cell r="A915">
            <v>915</v>
          </cell>
        </row>
        <row r="916">
          <cell r="A916">
            <v>916</v>
          </cell>
        </row>
        <row r="917">
          <cell r="A917">
            <v>917</v>
          </cell>
        </row>
        <row r="918">
          <cell r="A918">
            <v>918</v>
          </cell>
        </row>
        <row r="919">
          <cell r="A919">
            <v>919</v>
          </cell>
        </row>
        <row r="920">
          <cell r="A920">
            <v>920</v>
          </cell>
        </row>
        <row r="921">
          <cell r="A921">
            <v>921</v>
          </cell>
        </row>
        <row r="922">
          <cell r="A922">
            <v>922</v>
          </cell>
        </row>
        <row r="923">
          <cell r="A923">
            <v>923</v>
          </cell>
        </row>
        <row r="924">
          <cell r="A924">
            <v>924</v>
          </cell>
        </row>
        <row r="925">
          <cell r="A925">
            <v>925</v>
          </cell>
        </row>
        <row r="926">
          <cell r="A926">
            <v>926</v>
          </cell>
        </row>
        <row r="927">
          <cell r="A927">
            <v>927</v>
          </cell>
        </row>
        <row r="928">
          <cell r="A928">
            <v>928</v>
          </cell>
        </row>
        <row r="929">
          <cell r="A929">
            <v>929</v>
          </cell>
        </row>
        <row r="930">
          <cell r="A930">
            <v>930</v>
          </cell>
        </row>
        <row r="931">
          <cell r="A931">
            <v>931</v>
          </cell>
        </row>
        <row r="932">
          <cell r="A932">
            <v>932</v>
          </cell>
        </row>
        <row r="933">
          <cell r="A933">
            <v>933</v>
          </cell>
        </row>
        <row r="934">
          <cell r="A934">
            <v>934</v>
          </cell>
        </row>
        <row r="935">
          <cell r="A935">
            <v>935</v>
          </cell>
        </row>
        <row r="936">
          <cell r="A936">
            <v>936</v>
          </cell>
        </row>
        <row r="937">
          <cell r="A937">
            <v>937</v>
          </cell>
        </row>
        <row r="938">
          <cell r="A938">
            <v>938</v>
          </cell>
        </row>
        <row r="939">
          <cell r="A939">
            <v>939</v>
          </cell>
        </row>
        <row r="940">
          <cell r="A940">
            <v>940</v>
          </cell>
        </row>
        <row r="941">
          <cell r="A941">
            <v>941</v>
          </cell>
        </row>
        <row r="942">
          <cell r="A942">
            <v>942</v>
          </cell>
        </row>
        <row r="943">
          <cell r="A943">
            <v>943</v>
          </cell>
        </row>
        <row r="944">
          <cell r="A944">
            <v>944</v>
          </cell>
        </row>
        <row r="945">
          <cell r="A945">
            <v>945</v>
          </cell>
        </row>
        <row r="946">
          <cell r="A946">
            <v>946</v>
          </cell>
        </row>
        <row r="947">
          <cell r="A947">
            <v>947</v>
          </cell>
        </row>
        <row r="948">
          <cell r="A948">
            <v>948</v>
          </cell>
        </row>
        <row r="949">
          <cell r="A949">
            <v>949</v>
          </cell>
        </row>
        <row r="950">
          <cell r="A950">
            <v>950</v>
          </cell>
        </row>
        <row r="951">
          <cell r="A951">
            <v>951</v>
          </cell>
        </row>
        <row r="952">
          <cell r="A952">
            <v>952</v>
          </cell>
        </row>
        <row r="953">
          <cell r="A953">
            <v>953</v>
          </cell>
        </row>
        <row r="954">
          <cell r="A954">
            <v>954</v>
          </cell>
        </row>
        <row r="955">
          <cell r="A955">
            <v>955</v>
          </cell>
        </row>
        <row r="956">
          <cell r="A956">
            <v>956</v>
          </cell>
        </row>
        <row r="957">
          <cell r="A957">
            <v>957</v>
          </cell>
        </row>
        <row r="958">
          <cell r="A958">
            <v>958</v>
          </cell>
        </row>
        <row r="959">
          <cell r="A959">
            <v>959</v>
          </cell>
        </row>
        <row r="960">
          <cell r="A960">
            <v>960</v>
          </cell>
        </row>
        <row r="961">
          <cell r="A961">
            <v>961</v>
          </cell>
        </row>
        <row r="962">
          <cell r="A962">
            <v>962</v>
          </cell>
        </row>
        <row r="963">
          <cell r="A963">
            <v>963</v>
          </cell>
        </row>
        <row r="964">
          <cell r="A964">
            <v>964</v>
          </cell>
        </row>
        <row r="965">
          <cell r="A965">
            <v>965</v>
          </cell>
        </row>
        <row r="966">
          <cell r="A966">
            <v>966</v>
          </cell>
        </row>
        <row r="967">
          <cell r="A967">
            <v>967</v>
          </cell>
        </row>
        <row r="968">
          <cell r="A968">
            <v>968</v>
          </cell>
        </row>
        <row r="969">
          <cell r="A969">
            <v>969</v>
          </cell>
        </row>
        <row r="970">
          <cell r="A970">
            <v>970</v>
          </cell>
        </row>
        <row r="971">
          <cell r="A971">
            <v>971</v>
          </cell>
        </row>
        <row r="972">
          <cell r="A972">
            <v>972</v>
          </cell>
        </row>
        <row r="973">
          <cell r="A973">
            <v>973</v>
          </cell>
        </row>
        <row r="974">
          <cell r="A974">
            <v>974</v>
          </cell>
        </row>
        <row r="975">
          <cell r="A975">
            <v>975</v>
          </cell>
        </row>
        <row r="976">
          <cell r="A976">
            <v>976</v>
          </cell>
        </row>
        <row r="977">
          <cell r="A977">
            <v>977</v>
          </cell>
        </row>
        <row r="978">
          <cell r="A978">
            <v>978</v>
          </cell>
        </row>
        <row r="979">
          <cell r="A979">
            <v>979</v>
          </cell>
        </row>
        <row r="980">
          <cell r="A980">
            <v>980</v>
          </cell>
        </row>
        <row r="981">
          <cell r="A981">
            <v>981</v>
          </cell>
        </row>
        <row r="982">
          <cell r="A982">
            <v>982</v>
          </cell>
        </row>
        <row r="983">
          <cell r="A983">
            <v>983</v>
          </cell>
        </row>
        <row r="984">
          <cell r="A984">
            <v>984</v>
          </cell>
        </row>
        <row r="985">
          <cell r="A985">
            <v>985</v>
          </cell>
        </row>
        <row r="986">
          <cell r="A986">
            <v>986</v>
          </cell>
        </row>
        <row r="987">
          <cell r="A987">
            <v>987</v>
          </cell>
        </row>
        <row r="988">
          <cell r="A988">
            <v>988</v>
          </cell>
        </row>
        <row r="989">
          <cell r="A989">
            <v>989</v>
          </cell>
        </row>
        <row r="990">
          <cell r="A990">
            <v>990</v>
          </cell>
        </row>
        <row r="991">
          <cell r="A991">
            <v>991</v>
          </cell>
        </row>
        <row r="992">
          <cell r="A992">
            <v>992</v>
          </cell>
        </row>
        <row r="993">
          <cell r="A993">
            <v>993</v>
          </cell>
        </row>
        <row r="994">
          <cell r="A994">
            <v>994</v>
          </cell>
        </row>
        <row r="995">
          <cell r="A995">
            <v>995</v>
          </cell>
        </row>
        <row r="996">
          <cell r="A996">
            <v>996</v>
          </cell>
        </row>
        <row r="997">
          <cell r="A997">
            <v>997</v>
          </cell>
        </row>
        <row r="998">
          <cell r="A998">
            <v>998</v>
          </cell>
        </row>
        <row r="999">
          <cell r="A999">
            <v>999</v>
          </cell>
        </row>
        <row r="1000">
          <cell r="A1000">
            <v>1000</v>
          </cell>
        </row>
        <row r="1001">
          <cell r="A1001">
            <v>1001</v>
          </cell>
        </row>
        <row r="1002">
          <cell r="A1002">
            <v>1002</v>
          </cell>
        </row>
        <row r="1003">
          <cell r="A1003">
            <v>1003</v>
          </cell>
        </row>
        <row r="1004">
          <cell r="A1004">
            <v>1004</v>
          </cell>
        </row>
        <row r="1005">
          <cell r="A1005">
            <v>1005</v>
          </cell>
        </row>
        <row r="1006">
          <cell r="A1006">
            <v>1006</v>
          </cell>
        </row>
        <row r="1007">
          <cell r="A1007">
            <v>1007</v>
          </cell>
        </row>
        <row r="1008">
          <cell r="A1008">
            <v>1008</v>
          </cell>
        </row>
        <row r="1009">
          <cell r="A1009">
            <v>1009</v>
          </cell>
        </row>
        <row r="1010">
          <cell r="A1010">
            <v>1010</v>
          </cell>
        </row>
        <row r="1011">
          <cell r="A1011">
            <v>1011</v>
          </cell>
        </row>
        <row r="1012">
          <cell r="A1012">
            <v>1012</v>
          </cell>
        </row>
        <row r="1013">
          <cell r="A1013">
            <v>1013</v>
          </cell>
        </row>
        <row r="1014">
          <cell r="A1014">
            <v>1014</v>
          </cell>
        </row>
        <row r="1015">
          <cell r="A1015">
            <v>1015</v>
          </cell>
        </row>
        <row r="1016">
          <cell r="A1016">
            <v>1016</v>
          </cell>
        </row>
        <row r="1017">
          <cell r="A1017">
            <v>1017</v>
          </cell>
        </row>
        <row r="1018">
          <cell r="A1018">
            <v>1018</v>
          </cell>
        </row>
        <row r="1019">
          <cell r="A1019">
            <v>1019</v>
          </cell>
        </row>
        <row r="1020">
          <cell r="A1020">
            <v>1020</v>
          </cell>
        </row>
        <row r="1021">
          <cell r="A1021">
            <v>1021</v>
          </cell>
        </row>
        <row r="1022">
          <cell r="A1022">
            <v>1022</v>
          </cell>
        </row>
        <row r="1023">
          <cell r="A1023">
            <v>1023</v>
          </cell>
        </row>
        <row r="1024">
          <cell r="A1024">
            <v>1024</v>
          </cell>
        </row>
        <row r="1025">
          <cell r="A1025">
            <v>1025</v>
          </cell>
        </row>
        <row r="1026">
          <cell r="A1026">
            <v>1026</v>
          </cell>
        </row>
        <row r="1027">
          <cell r="A1027">
            <v>1027</v>
          </cell>
        </row>
        <row r="1028">
          <cell r="A1028">
            <v>1028</v>
          </cell>
        </row>
        <row r="1029">
          <cell r="A1029">
            <v>1029</v>
          </cell>
        </row>
        <row r="1030">
          <cell r="A1030">
            <v>1030</v>
          </cell>
        </row>
        <row r="1031">
          <cell r="A1031">
            <v>1031</v>
          </cell>
        </row>
        <row r="1032">
          <cell r="A1032">
            <v>1032</v>
          </cell>
        </row>
        <row r="1033">
          <cell r="A1033">
            <v>1033</v>
          </cell>
        </row>
        <row r="1034">
          <cell r="A1034">
            <v>1034</v>
          </cell>
        </row>
        <row r="1035">
          <cell r="A1035">
            <v>1035</v>
          </cell>
        </row>
        <row r="1036">
          <cell r="A1036">
            <v>1036</v>
          </cell>
        </row>
        <row r="1037">
          <cell r="A1037">
            <v>1037</v>
          </cell>
        </row>
        <row r="1038">
          <cell r="A1038">
            <v>1038</v>
          </cell>
        </row>
        <row r="1039">
          <cell r="A1039">
            <v>1039</v>
          </cell>
        </row>
        <row r="1040">
          <cell r="A1040">
            <v>1040</v>
          </cell>
        </row>
        <row r="1041">
          <cell r="A1041">
            <v>1041</v>
          </cell>
        </row>
        <row r="1042">
          <cell r="A1042">
            <v>1042</v>
          </cell>
        </row>
        <row r="1043">
          <cell r="A1043">
            <v>1043</v>
          </cell>
        </row>
        <row r="1044">
          <cell r="A1044">
            <v>1044</v>
          </cell>
        </row>
        <row r="1045">
          <cell r="A1045">
            <v>1045</v>
          </cell>
        </row>
        <row r="1046">
          <cell r="A1046">
            <v>1046</v>
          </cell>
        </row>
        <row r="1047">
          <cell r="A1047">
            <v>1047</v>
          </cell>
        </row>
        <row r="1048">
          <cell r="A1048">
            <v>1048</v>
          </cell>
        </row>
        <row r="1049">
          <cell r="A1049">
            <v>1049</v>
          </cell>
        </row>
        <row r="1050">
          <cell r="A1050">
            <v>1050</v>
          </cell>
        </row>
        <row r="1051">
          <cell r="A1051">
            <v>1051</v>
          </cell>
        </row>
        <row r="1052">
          <cell r="A1052">
            <v>1052</v>
          </cell>
        </row>
        <row r="1053">
          <cell r="A1053">
            <v>1053</v>
          </cell>
        </row>
        <row r="1054">
          <cell r="A1054">
            <v>1054</v>
          </cell>
        </row>
        <row r="1055">
          <cell r="A1055">
            <v>1055</v>
          </cell>
        </row>
        <row r="1056">
          <cell r="A1056">
            <v>1056</v>
          </cell>
        </row>
        <row r="1057">
          <cell r="A1057">
            <v>1057</v>
          </cell>
        </row>
        <row r="1058">
          <cell r="A1058">
            <v>1058</v>
          </cell>
        </row>
        <row r="1059">
          <cell r="A1059">
            <v>1059</v>
          </cell>
        </row>
        <row r="1060">
          <cell r="A1060">
            <v>1060</v>
          </cell>
        </row>
        <row r="1061">
          <cell r="A1061">
            <v>1061</v>
          </cell>
        </row>
        <row r="1062">
          <cell r="A1062">
            <v>1062</v>
          </cell>
        </row>
        <row r="1063">
          <cell r="A1063">
            <v>1063</v>
          </cell>
        </row>
        <row r="1064">
          <cell r="A1064">
            <v>1064</v>
          </cell>
        </row>
        <row r="1065">
          <cell r="A1065">
            <v>1065</v>
          </cell>
        </row>
        <row r="1066">
          <cell r="A1066">
            <v>1066</v>
          </cell>
        </row>
        <row r="1067">
          <cell r="A1067">
            <v>1067</v>
          </cell>
        </row>
        <row r="1068">
          <cell r="A1068">
            <v>1068</v>
          </cell>
        </row>
        <row r="1069">
          <cell r="A1069">
            <v>1069</v>
          </cell>
        </row>
        <row r="1070">
          <cell r="A1070">
            <v>1070</v>
          </cell>
        </row>
        <row r="1071">
          <cell r="A1071">
            <v>1071</v>
          </cell>
        </row>
        <row r="1072">
          <cell r="A1072">
            <v>1072</v>
          </cell>
        </row>
        <row r="1073">
          <cell r="A1073">
            <v>1073</v>
          </cell>
        </row>
        <row r="1074">
          <cell r="A1074">
            <v>1074</v>
          </cell>
        </row>
        <row r="1075">
          <cell r="A1075">
            <v>1075</v>
          </cell>
        </row>
        <row r="1076">
          <cell r="A1076">
            <v>1076</v>
          </cell>
        </row>
        <row r="1077">
          <cell r="A1077">
            <v>1077</v>
          </cell>
        </row>
        <row r="1078">
          <cell r="A1078">
            <v>1078</v>
          </cell>
        </row>
        <row r="1079">
          <cell r="A1079">
            <v>1079</v>
          </cell>
        </row>
        <row r="1080">
          <cell r="A1080">
            <v>1080</v>
          </cell>
        </row>
        <row r="1081">
          <cell r="A1081">
            <v>1081</v>
          </cell>
        </row>
        <row r="1082">
          <cell r="A1082">
            <v>1082</v>
          </cell>
        </row>
        <row r="1083">
          <cell r="A1083">
            <v>1083</v>
          </cell>
        </row>
        <row r="1084">
          <cell r="A1084">
            <v>1084</v>
          </cell>
        </row>
        <row r="1085">
          <cell r="A1085">
            <v>1085</v>
          </cell>
        </row>
        <row r="1086">
          <cell r="A1086">
            <v>1086</v>
          </cell>
        </row>
        <row r="1087">
          <cell r="A1087">
            <v>1087</v>
          </cell>
        </row>
        <row r="1088">
          <cell r="A1088">
            <v>1088</v>
          </cell>
        </row>
        <row r="1089">
          <cell r="A1089">
            <v>1089</v>
          </cell>
        </row>
        <row r="1090">
          <cell r="A1090">
            <v>1090</v>
          </cell>
        </row>
        <row r="1091">
          <cell r="A1091">
            <v>1091</v>
          </cell>
        </row>
        <row r="1092">
          <cell r="A1092">
            <v>1092</v>
          </cell>
        </row>
        <row r="1093">
          <cell r="A1093">
            <v>1093</v>
          </cell>
        </row>
        <row r="1094">
          <cell r="A1094">
            <v>1094</v>
          </cell>
        </row>
        <row r="1095">
          <cell r="A1095">
            <v>1095</v>
          </cell>
        </row>
        <row r="1096">
          <cell r="A1096">
            <v>1096</v>
          </cell>
        </row>
        <row r="1097">
          <cell r="A1097">
            <v>1097</v>
          </cell>
        </row>
        <row r="1098">
          <cell r="A1098">
            <v>1098</v>
          </cell>
        </row>
        <row r="1099">
          <cell r="A1099">
            <v>1099</v>
          </cell>
        </row>
        <row r="1100">
          <cell r="A1100">
            <v>1100</v>
          </cell>
        </row>
        <row r="1101">
          <cell r="A1101">
            <v>1101</v>
          </cell>
        </row>
        <row r="1102">
          <cell r="A1102">
            <v>1102</v>
          </cell>
        </row>
        <row r="1103">
          <cell r="A1103">
            <v>1103</v>
          </cell>
        </row>
        <row r="1104">
          <cell r="A1104">
            <v>1104</v>
          </cell>
        </row>
        <row r="1105">
          <cell r="A1105">
            <v>1105</v>
          </cell>
        </row>
        <row r="1106">
          <cell r="A1106">
            <v>1106</v>
          </cell>
        </row>
        <row r="1107">
          <cell r="A1107">
            <v>1107</v>
          </cell>
        </row>
        <row r="1108">
          <cell r="A1108">
            <v>1108</v>
          </cell>
        </row>
        <row r="1109">
          <cell r="A1109">
            <v>1109</v>
          </cell>
        </row>
        <row r="1110">
          <cell r="A1110">
            <v>1110</v>
          </cell>
        </row>
        <row r="1111">
          <cell r="A1111">
            <v>1111</v>
          </cell>
        </row>
        <row r="1112">
          <cell r="A1112">
            <v>1112</v>
          </cell>
        </row>
        <row r="1113">
          <cell r="A1113">
            <v>1113</v>
          </cell>
        </row>
        <row r="1114">
          <cell r="A1114">
            <v>1114</v>
          </cell>
        </row>
        <row r="1115">
          <cell r="A1115">
            <v>1115</v>
          </cell>
        </row>
        <row r="1116">
          <cell r="A1116">
            <v>1116</v>
          </cell>
        </row>
        <row r="1117">
          <cell r="A1117">
            <v>1117</v>
          </cell>
        </row>
        <row r="1118">
          <cell r="A1118">
            <v>1118</v>
          </cell>
        </row>
        <row r="1119">
          <cell r="A1119">
            <v>1119</v>
          </cell>
        </row>
        <row r="1120">
          <cell r="A1120">
            <v>1120</v>
          </cell>
        </row>
        <row r="1121">
          <cell r="A1121">
            <v>1121</v>
          </cell>
        </row>
        <row r="1122">
          <cell r="A1122">
            <v>1122</v>
          </cell>
        </row>
        <row r="1123">
          <cell r="A1123">
            <v>1123</v>
          </cell>
        </row>
        <row r="1124">
          <cell r="A1124">
            <v>1124</v>
          </cell>
        </row>
        <row r="1125">
          <cell r="A1125">
            <v>1125</v>
          </cell>
        </row>
        <row r="1126">
          <cell r="A1126">
            <v>1126</v>
          </cell>
        </row>
        <row r="1127">
          <cell r="A1127">
            <v>1127</v>
          </cell>
        </row>
        <row r="1128">
          <cell r="A1128">
            <v>1128</v>
          </cell>
        </row>
        <row r="1129">
          <cell r="A1129">
            <v>1129</v>
          </cell>
        </row>
        <row r="1130">
          <cell r="A1130">
            <v>1130</v>
          </cell>
        </row>
        <row r="1131">
          <cell r="A1131">
            <v>1131</v>
          </cell>
        </row>
        <row r="1132">
          <cell r="A1132">
            <v>1132</v>
          </cell>
        </row>
        <row r="1133">
          <cell r="A1133">
            <v>1133</v>
          </cell>
        </row>
        <row r="1134">
          <cell r="A1134">
            <v>1134</v>
          </cell>
        </row>
        <row r="1135">
          <cell r="A1135">
            <v>1135</v>
          </cell>
        </row>
        <row r="1136">
          <cell r="A1136">
            <v>1136</v>
          </cell>
        </row>
        <row r="1137">
          <cell r="A1137">
            <v>1137</v>
          </cell>
        </row>
        <row r="1138">
          <cell r="A1138">
            <v>1138</v>
          </cell>
        </row>
        <row r="1139">
          <cell r="A1139">
            <v>1139</v>
          </cell>
        </row>
        <row r="1140">
          <cell r="A1140">
            <v>1140</v>
          </cell>
        </row>
        <row r="1141">
          <cell r="A1141">
            <v>1141</v>
          </cell>
        </row>
        <row r="1142">
          <cell r="A1142">
            <v>1142</v>
          </cell>
        </row>
        <row r="1143">
          <cell r="A1143">
            <v>1143</v>
          </cell>
        </row>
        <row r="1144">
          <cell r="A1144">
            <v>1144</v>
          </cell>
        </row>
        <row r="1145">
          <cell r="A1145">
            <v>1145</v>
          </cell>
        </row>
        <row r="1146">
          <cell r="A1146">
            <v>1146</v>
          </cell>
        </row>
        <row r="1147">
          <cell r="A1147">
            <v>1147</v>
          </cell>
        </row>
        <row r="1148">
          <cell r="A1148">
            <v>1148</v>
          </cell>
        </row>
        <row r="1149">
          <cell r="A1149">
            <v>1149</v>
          </cell>
        </row>
        <row r="1150">
          <cell r="A1150">
            <v>1150</v>
          </cell>
        </row>
        <row r="1151">
          <cell r="A1151">
            <v>1151</v>
          </cell>
        </row>
        <row r="1152">
          <cell r="A1152">
            <v>1152</v>
          </cell>
        </row>
        <row r="1153">
          <cell r="A1153">
            <v>1153</v>
          </cell>
        </row>
        <row r="1154">
          <cell r="A1154">
            <v>1154</v>
          </cell>
        </row>
        <row r="1155">
          <cell r="A1155">
            <v>1155</v>
          </cell>
        </row>
        <row r="1156">
          <cell r="A1156">
            <v>1156</v>
          </cell>
        </row>
        <row r="1157">
          <cell r="A1157">
            <v>1157</v>
          </cell>
        </row>
        <row r="1158">
          <cell r="A1158">
            <v>1158</v>
          </cell>
        </row>
        <row r="1159">
          <cell r="A1159">
            <v>1159</v>
          </cell>
        </row>
        <row r="1160">
          <cell r="A1160">
            <v>1160</v>
          </cell>
        </row>
        <row r="1161">
          <cell r="A1161">
            <v>1161</v>
          </cell>
        </row>
        <row r="1162">
          <cell r="A1162">
            <v>1162</v>
          </cell>
        </row>
        <row r="1163">
          <cell r="A1163">
            <v>1163</v>
          </cell>
        </row>
        <row r="1164">
          <cell r="A1164">
            <v>1164</v>
          </cell>
        </row>
        <row r="1165">
          <cell r="A1165">
            <v>1165</v>
          </cell>
        </row>
        <row r="1166">
          <cell r="A1166">
            <v>1166</v>
          </cell>
        </row>
        <row r="1167">
          <cell r="A1167">
            <v>1167</v>
          </cell>
        </row>
        <row r="1168">
          <cell r="A1168">
            <v>1168</v>
          </cell>
        </row>
        <row r="1169">
          <cell r="A1169">
            <v>1169</v>
          </cell>
        </row>
        <row r="1170">
          <cell r="A1170">
            <v>1170</v>
          </cell>
        </row>
        <row r="1171">
          <cell r="A1171">
            <v>1171</v>
          </cell>
        </row>
        <row r="1172">
          <cell r="A1172">
            <v>1172</v>
          </cell>
        </row>
        <row r="1173">
          <cell r="A1173">
            <v>1173</v>
          </cell>
        </row>
        <row r="1174">
          <cell r="A1174">
            <v>1174</v>
          </cell>
        </row>
        <row r="1175">
          <cell r="A1175">
            <v>1175</v>
          </cell>
        </row>
        <row r="1176">
          <cell r="A1176">
            <v>1176</v>
          </cell>
        </row>
        <row r="1177">
          <cell r="A1177">
            <v>1177</v>
          </cell>
        </row>
        <row r="1178">
          <cell r="A1178">
            <v>1178</v>
          </cell>
        </row>
        <row r="1179">
          <cell r="A1179">
            <v>1179</v>
          </cell>
        </row>
        <row r="1180">
          <cell r="A1180">
            <v>1180</v>
          </cell>
        </row>
        <row r="1181">
          <cell r="A1181">
            <v>1181</v>
          </cell>
        </row>
        <row r="1182">
          <cell r="A1182">
            <v>1182</v>
          </cell>
        </row>
        <row r="1183">
          <cell r="A1183">
            <v>1183</v>
          </cell>
        </row>
        <row r="1184">
          <cell r="A1184">
            <v>1184</v>
          </cell>
        </row>
        <row r="1185">
          <cell r="A1185">
            <v>1185</v>
          </cell>
        </row>
        <row r="1186">
          <cell r="A1186">
            <v>1186</v>
          </cell>
        </row>
        <row r="1187">
          <cell r="A1187">
            <v>1187</v>
          </cell>
        </row>
        <row r="1188">
          <cell r="A1188">
            <v>1188</v>
          </cell>
        </row>
        <row r="1189">
          <cell r="A1189">
            <v>1189</v>
          </cell>
        </row>
        <row r="1190">
          <cell r="A1190">
            <v>1190</v>
          </cell>
        </row>
        <row r="1191">
          <cell r="A1191">
            <v>1191</v>
          </cell>
        </row>
        <row r="1192">
          <cell r="A1192">
            <v>1192</v>
          </cell>
        </row>
        <row r="1193">
          <cell r="A1193">
            <v>1193</v>
          </cell>
        </row>
        <row r="1194">
          <cell r="A1194">
            <v>1194</v>
          </cell>
        </row>
        <row r="1195">
          <cell r="A1195">
            <v>1195</v>
          </cell>
        </row>
        <row r="1196">
          <cell r="A1196">
            <v>1196</v>
          </cell>
        </row>
        <row r="1197">
          <cell r="A1197">
            <v>1197</v>
          </cell>
        </row>
        <row r="1198">
          <cell r="A1198">
            <v>1198</v>
          </cell>
        </row>
        <row r="1199">
          <cell r="A1199">
            <v>1199</v>
          </cell>
        </row>
        <row r="1200">
          <cell r="A1200">
            <v>1200</v>
          </cell>
        </row>
        <row r="1201">
          <cell r="A1201">
            <v>1201</v>
          </cell>
        </row>
        <row r="1202">
          <cell r="A1202">
            <v>1202</v>
          </cell>
        </row>
        <row r="1203">
          <cell r="A1203">
            <v>1203</v>
          </cell>
        </row>
        <row r="1204">
          <cell r="A1204">
            <v>1204</v>
          </cell>
        </row>
        <row r="1205">
          <cell r="A1205">
            <v>1205</v>
          </cell>
        </row>
        <row r="1206">
          <cell r="A1206">
            <v>1206</v>
          </cell>
        </row>
        <row r="1207">
          <cell r="A1207">
            <v>1207</v>
          </cell>
        </row>
        <row r="1208">
          <cell r="A1208">
            <v>1208</v>
          </cell>
        </row>
        <row r="1209">
          <cell r="A1209">
            <v>1209</v>
          </cell>
        </row>
        <row r="1210">
          <cell r="A1210">
            <v>1210</v>
          </cell>
        </row>
        <row r="1211">
          <cell r="A1211">
            <v>1211</v>
          </cell>
        </row>
        <row r="1212">
          <cell r="A1212">
            <v>1212</v>
          </cell>
        </row>
        <row r="1213">
          <cell r="A1213">
            <v>1213</v>
          </cell>
        </row>
        <row r="1214">
          <cell r="A1214">
            <v>1214</v>
          </cell>
        </row>
        <row r="1215">
          <cell r="A1215">
            <v>1215</v>
          </cell>
        </row>
        <row r="1216">
          <cell r="A1216">
            <v>1216</v>
          </cell>
        </row>
        <row r="1217">
          <cell r="A1217">
            <v>1217</v>
          </cell>
        </row>
        <row r="1218">
          <cell r="A1218">
            <v>1218</v>
          </cell>
        </row>
        <row r="1219">
          <cell r="A1219">
            <v>1219</v>
          </cell>
        </row>
        <row r="1220">
          <cell r="A1220">
            <v>1220</v>
          </cell>
        </row>
        <row r="1221">
          <cell r="A1221">
            <v>1221</v>
          </cell>
        </row>
        <row r="1222">
          <cell r="A1222">
            <v>1222</v>
          </cell>
        </row>
        <row r="1223">
          <cell r="A1223">
            <v>1223</v>
          </cell>
        </row>
        <row r="1224">
          <cell r="A1224">
            <v>1224</v>
          </cell>
        </row>
        <row r="1225">
          <cell r="A1225">
            <v>1225</v>
          </cell>
        </row>
        <row r="1226">
          <cell r="A1226">
            <v>1226</v>
          </cell>
        </row>
        <row r="1227">
          <cell r="A1227">
            <v>1227</v>
          </cell>
        </row>
        <row r="1228">
          <cell r="A1228">
            <v>1228</v>
          </cell>
        </row>
        <row r="1229">
          <cell r="A1229">
            <v>1229</v>
          </cell>
        </row>
        <row r="1230">
          <cell r="A1230">
            <v>1230</v>
          </cell>
        </row>
        <row r="1231">
          <cell r="A1231">
            <v>1231</v>
          </cell>
        </row>
        <row r="1232">
          <cell r="A1232">
            <v>1232</v>
          </cell>
        </row>
        <row r="1233">
          <cell r="A1233">
            <v>1233</v>
          </cell>
        </row>
        <row r="1234">
          <cell r="A1234">
            <v>1234</v>
          </cell>
        </row>
        <row r="1235">
          <cell r="A1235">
            <v>1235</v>
          </cell>
        </row>
        <row r="1236">
          <cell r="A1236">
            <v>1236</v>
          </cell>
        </row>
        <row r="1237">
          <cell r="A1237">
            <v>1237</v>
          </cell>
        </row>
        <row r="1238">
          <cell r="A1238">
            <v>1238</v>
          </cell>
        </row>
        <row r="1239">
          <cell r="A1239">
            <v>1239</v>
          </cell>
        </row>
        <row r="1240">
          <cell r="A1240">
            <v>1240</v>
          </cell>
        </row>
        <row r="1241">
          <cell r="A1241">
            <v>1241</v>
          </cell>
        </row>
        <row r="1242">
          <cell r="A1242">
            <v>1242</v>
          </cell>
        </row>
        <row r="1243">
          <cell r="A1243">
            <v>1243</v>
          </cell>
        </row>
        <row r="1244">
          <cell r="A1244">
            <v>1244</v>
          </cell>
        </row>
        <row r="1245">
          <cell r="A1245">
            <v>1245</v>
          </cell>
        </row>
        <row r="1246">
          <cell r="A1246">
            <v>1246</v>
          </cell>
        </row>
        <row r="1247">
          <cell r="A1247">
            <v>1247</v>
          </cell>
        </row>
        <row r="1248">
          <cell r="A1248">
            <v>1248</v>
          </cell>
        </row>
        <row r="1249">
          <cell r="A1249">
            <v>1249</v>
          </cell>
        </row>
        <row r="1250">
          <cell r="A1250">
            <v>1250</v>
          </cell>
        </row>
        <row r="1251">
          <cell r="A1251">
            <v>1251</v>
          </cell>
        </row>
        <row r="1252">
          <cell r="A1252">
            <v>1252</v>
          </cell>
        </row>
        <row r="1253">
          <cell r="A1253">
            <v>1253</v>
          </cell>
        </row>
        <row r="1254">
          <cell r="A1254">
            <v>1254</v>
          </cell>
        </row>
        <row r="1255">
          <cell r="A1255">
            <v>1255</v>
          </cell>
        </row>
        <row r="1256">
          <cell r="A1256">
            <v>1256</v>
          </cell>
        </row>
        <row r="1257">
          <cell r="A1257">
            <v>1257</v>
          </cell>
        </row>
        <row r="1258">
          <cell r="A1258">
            <v>1258</v>
          </cell>
        </row>
        <row r="1259">
          <cell r="A1259">
            <v>1259</v>
          </cell>
        </row>
        <row r="1260">
          <cell r="A1260">
            <v>1260</v>
          </cell>
        </row>
        <row r="1261">
          <cell r="A1261">
            <v>1261</v>
          </cell>
        </row>
        <row r="1262">
          <cell r="A1262">
            <v>1262</v>
          </cell>
        </row>
        <row r="1263">
          <cell r="A1263">
            <v>1263</v>
          </cell>
        </row>
        <row r="1264">
          <cell r="A1264">
            <v>1264</v>
          </cell>
        </row>
        <row r="1265">
          <cell r="A1265">
            <v>1265</v>
          </cell>
        </row>
        <row r="1266">
          <cell r="A1266">
            <v>1266</v>
          </cell>
        </row>
        <row r="1267">
          <cell r="A1267">
            <v>1267</v>
          </cell>
        </row>
        <row r="1268">
          <cell r="A1268">
            <v>1268</v>
          </cell>
        </row>
        <row r="1269">
          <cell r="A1269">
            <v>1269</v>
          </cell>
        </row>
        <row r="1270">
          <cell r="A1270">
            <v>1270</v>
          </cell>
        </row>
        <row r="1271">
          <cell r="A1271">
            <v>1271</v>
          </cell>
        </row>
        <row r="1272">
          <cell r="A1272">
            <v>1272</v>
          </cell>
        </row>
        <row r="1273">
          <cell r="A1273">
            <v>1273</v>
          </cell>
        </row>
        <row r="1274">
          <cell r="A1274">
            <v>1274</v>
          </cell>
        </row>
        <row r="1275">
          <cell r="A1275">
            <v>1275</v>
          </cell>
        </row>
        <row r="1276">
          <cell r="A1276">
            <v>1276</v>
          </cell>
        </row>
        <row r="1277">
          <cell r="A1277">
            <v>1277</v>
          </cell>
        </row>
        <row r="1278">
          <cell r="A1278">
            <v>1278</v>
          </cell>
        </row>
        <row r="1279">
          <cell r="A1279">
            <v>1279</v>
          </cell>
        </row>
        <row r="1280">
          <cell r="A1280">
            <v>1280</v>
          </cell>
        </row>
        <row r="1281">
          <cell r="A1281">
            <v>1281</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갑지"/>
      <sheetName val="#REF"/>
      <sheetName val="설계내역서"/>
      <sheetName val="현장경비"/>
      <sheetName val="단가"/>
      <sheetName val="교대(A1-A2)"/>
      <sheetName val="내역서"/>
      <sheetName val="대비"/>
      <sheetName val="공사개요"/>
      <sheetName val="Dae_Jiju"/>
      <sheetName val="Sikje_ingun"/>
      <sheetName val="TREE_D"/>
      <sheetName val="건축내역"/>
      <sheetName val="가격조사서"/>
      <sheetName val="일위대가"/>
      <sheetName val="실행내역"/>
      <sheetName val="교대(A1)"/>
      <sheetName val="견적의뢰서"/>
      <sheetName val="배수공"/>
      <sheetName val="집계표"/>
      <sheetName val="Sheet1 (2)"/>
      <sheetName val="대림경상68억"/>
      <sheetName val="재료비"/>
      <sheetName val="총괄내역서"/>
      <sheetName val="시공여유율"/>
      <sheetName val="양수장(기계)"/>
      <sheetName val="사용성검토"/>
      <sheetName val="해평견적"/>
      <sheetName val="청천내"/>
      <sheetName val="별표총괄"/>
      <sheetName val="BID"/>
      <sheetName val="일H35Y4"/>
      <sheetName val="공종별"/>
      <sheetName val="노임"/>
      <sheetName val="실행철강하도"/>
      <sheetName val="EUL"/>
      <sheetName val="방배동내역(리라)"/>
      <sheetName val="공통가설"/>
      <sheetName val="건축공사집계표"/>
      <sheetName val="방배동내역 (총괄)"/>
      <sheetName val="부대공사총괄"/>
      <sheetName val="낙찰표"/>
      <sheetName val="물가변동 총괄서"/>
      <sheetName val="수량조서(신)"/>
      <sheetName val="금액내역서"/>
      <sheetName val="공사비총괄표"/>
      <sheetName val="ASALTOTA"/>
      <sheetName val="부하(성남)"/>
      <sheetName val="인건비"/>
      <sheetName val="MIJIBI"/>
      <sheetName val="Sheet1"/>
      <sheetName val="장비집계"/>
      <sheetName val="제수"/>
      <sheetName val="공기"/>
      <sheetName val="취수탑"/>
      <sheetName val="Sheet17"/>
      <sheetName val="설계조건"/>
      <sheetName val="EQUIP LIST"/>
      <sheetName val="조명시설"/>
      <sheetName val="수량집계"/>
      <sheetName val="노무비계"/>
      <sheetName val="제잡비"/>
      <sheetName val="도시가스현황"/>
      <sheetName val="내역"/>
      <sheetName val="간접"/>
      <sheetName val="허용전류-IEC"/>
      <sheetName val="허용전류-IEC DATA"/>
      <sheetName val="증감내역서"/>
      <sheetName val="기초1"/>
      <sheetName val="맨홀수량"/>
      <sheetName val="7.1유효폭"/>
      <sheetName val="부속동"/>
      <sheetName val="노임단가"/>
      <sheetName val="기계경비일람"/>
      <sheetName val="뚝토공"/>
      <sheetName val="단위단가"/>
      <sheetName val="중기사용료"/>
      <sheetName val="저"/>
      <sheetName val="새공통"/>
      <sheetName val="대전-교대(A1-A2)"/>
      <sheetName val="현황산출서"/>
      <sheetName val="동력부하계산"/>
      <sheetName val="도급"/>
      <sheetName val="부하계산서"/>
      <sheetName val="Sheet3"/>
      <sheetName val="공사비예산서(토목분)"/>
      <sheetName val="TEST1"/>
      <sheetName val="본선 토공 분배표"/>
      <sheetName val="프랜트면허"/>
      <sheetName val="토목주소"/>
      <sheetName val="인사자료총집계"/>
      <sheetName val="평가데이터"/>
      <sheetName val="기본단가"/>
      <sheetName val="DATE"/>
      <sheetName val="현장관리비 산출내역"/>
      <sheetName val="특수선일위대가"/>
      <sheetName val="출자한도"/>
      <sheetName val="단면 (2)"/>
      <sheetName val="변경내역대비표(2)"/>
      <sheetName val="경비"/>
      <sheetName val="침하계"/>
      <sheetName val="3.공통공사대비"/>
      <sheetName val="36+45-113-18+19+20I"/>
      <sheetName val="현장관리비"/>
      <sheetName val="정부노임단가"/>
      <sheetName val="대로근거"/>
      <sheetName val="중로근거"/>
      <sheetName val="갑지(추정)"/>
      <sheetName val="데이타"/>
      <sheetName val="방배동내역(한영)"/>
      <sheetName val="갑지1"/>
      <sheetName val="토사(PE)"/>
      <sheetName val="경비2내역"/>
      <sheetName val="을 2"/>
      <sheetName val="을 1"/>
      <sheetName val="토공 갑지"/>
      <sheetName val="구조물견적"/>
      <sheetName val="수량3"/>
      <sheetName val="노무비단가"/>
      <sheetName val="단면치수"/>
      <sheetName val="Y-WORK"/>
      <sheetName val="물가시세"/>
      <sheetName val="자료"/>
      <sheetName val="INPUT"/>
      <sheetName val="000000"/>
      <sheetName val="1,2,3,4,5단위수량"/>
      <sheetName val="장비"/>
      <sheetName val="산근1"/>
      <sheetName val="노무"/>
      <sheetName val="자재"/>
      <sheetName val="지급자재"/>
      <sheetName val="총공사내역서"/>
      <sheetName val="건축공사실행"/>
      <sheetName val="일위대가표"/>
      <sheetName val="기초"/>
      <sheetName val="단가비교표"/>
      <sheetName val="물량"/>
      <sheetName val="BOX 본체"/>
      <sheetName val="원형1호맨홀토공수량"/>
      <sheetName val="장비내역서"/>
      <sheetName val="D01"/>
      <sheetName val="D02"/>
      <sheetName val="공문"/>
      <sheetName val="CIVIL"/>
      <sheetName val="단가조사표"/>
      <sheetName val="구조물철거타공정이월"/>
      <sheetName val="수량집계표"/>
      <sheetName val="공종별수량집계"/>
      <sheetName val="입찰안"/>
      <sheetName val="차액보증"/>
      <sheetName val="제경비"/>
      <sheetName val="실적"/>
      <sheetName val="입력(K0)"/>
      <sheetName val="노무비"/>
      <sheetName val="바닥판"/>
      <sheetName val="CTEMCOST"/>
      <sheetName val="예가표"/>
      <sheetName val="붙임5"/>
      <sheetName val="작업방"/>
      <sheetName val="총괄k"/>
      <sheetName val="개요"/>
      <sheetName val="Pier 3"/>
      <sheetName val="안전건강연금"/>
      <sheetName val="건축실적"/>
      <sheetName val="고용퇴직"/>
      <sheetName val="입력"/>
      <sheetName val="기계실적"/>
      <sheetName val="물가기준년"/>
      <sheetName val="노임산재"/>
      <sheetName val="장비기준"/>
      <sheetName val="조경수목"/>
      <sheetName val="토목실적"/>
      <sheetName val="1-1"/>
      <sheetName val="내역1"/>
      <sheetName val="산출금액내역"/>
      <sheetName val="MAT"/>
      <sheetName val="각사별공사비분개 "/>
      <sheetName val="설계개요"/>
      <sheetName val="영동(D)"/>
      <sheetName val="해외법인"/>
      <sheetName val="JUCKEYK"/>
      <sheetName val="총괄표"/>
      <sheetName val=" "/>
      <sheetName val="WORK"/>
      <sheetName val="표지"/>
      <sheetName val="자재수량"/>
      <sheetName val="정SW_원_"/>
      <sheetName val="변수데이타"/>
      <sheetName val="자재단가"/>
      <sheetName val="기계경비(시간당)"/>
      <sheetName val="램머"/>
      <sheetName val="국공유지및사유지"/>
      <sheetName val="TB-내역서"/>
      <sheetName val="주식"/>
      <sheetName val="70%"/>
      <sheetName val="식재인부"/>
      <sheetName val="SG"/>
      <sheetName val="찍기"/>
      <sheetName val="별표"/>
      <sheetName val="자재조사표"/>
      <sheetName val="견적대비표"/>
      <sheetName val="적용률"/>
      <sheetName val="6PILE  (돌출)"/>
      <sheetName val="D-3109"/>
      <sheetName val="ABUT수량-A1"/>
      <sheetName val="1.취수장"/>
      <sheetName val="터널전기"/>
      <sheetName val="용수간선"/>
      <sheetName val="6호기"/>
      <sheetName val="공내역서"/>
      <sheetName val="날개벽수량표"/>
      <sheetName val="발생토"/>
      <sheetName val="전기"/>
      <sheetName val="9811"/>
      <sheetName val="Sheet5"/>
      <sheetName val="Sheet1_(2)"/>
      <sheetName val="물가변동_총괄서"/>
      <sheetName val="방배동내역_(총괄)"/>
      <sheetName val="허용전류-IEC_DATA"/>
      <sheetName val="7_1유효폭"/>
      <sheetName val="현장관리비_산출내역"/>
      <sheetName val="본선_토공_분배표"/>
      <sheetName val="EQUIP_LIST"/>
      <sheetName val="단면_(2)"/>
      <sheetName val="9GNG운반"/>
      <sheetName val="계수시트"/>
      <sheetName val="일년TOTAL"/>
      <sheetName val="간접비"/>
      <sheetName val="유기공정"/>
      <sheetName val="Sheet2"/>
      <sheetName val="설계흐름도"/>
      <sheetName val="L-type"/>
      <sheetName val="수량산출"/>
      <sheetName val="JUCK"/>
      <sheetName val="현장지지물물량"/>
      <sheetName val="결과조달"/>
      <sheetName val="옹벽(수량)"/>
      <sheetName val="광산내역"/>
      <sheetName val="단위중기"/>
      <sheetName val="COVER-P"/>
      <sheetName val="마감사양"/>
      <sheetName val="터널조도"/>
      <sheetName val="관로토공"/>
      <sheetName val="중기일위대가"/>
      <sheetName val="공문(신)"/>
      <sheetName val="2006납품"/>
      <sheetName val="연돌일위집계"/>
      <sheetName val="노임이"/>
      <sheetName val="기성집계"/>
      <sheetName val="결재갑지"/>
      <sheetName val="일위대가(건축)"/>
      <sheetName val="표준건축비"/>
      <sheetName val="S1"/>
      <sheetName val="3련 BOX"/>
      <sheetName val="와동25-3(변경)"/>
      <sheetName val="간선계산"/>
      <sheetName val="조건표"/>
      <sheetName val="기성금내역서"/>
      <sheetName val="자바라1"/>
      <sheetName val="해외 연수비용 계산-삭제"/>
      <sheetName val="해외 기술훈련비 (합계)"/>
      <sheetName val="1호맨홀토공"/>
      <sheetName val="수목단가"/>
      <sheetName val="시설수량표"/>
      <sheetName val="2000년1차"/>
      <sheetName val="골조시행"/>
      <sheetName val="정렬"/>
      <sheetName val="신천교(음성)"/>
      <sheetName val="암거날개벽"/>
      <sheetName val="적용단가"/>
      <sheetName val="외자배분"/>
      <sheetName val="외자내역"/>
      <sheetName val="시설일위"/>
      <sheetName val="식재수량표"/>
      <sheetName val="식재일위"/>
      <sheetName val="소요자재"/>
      <sheetName val="노무산출서"/>
      <sheetName val="기기리스트"/>
      <sheetName val="금융비용"/>
      <sheetName val="Sheet4"/>
      <sheetName val="K55수출"/>
      <sheetName val="c_balju"/>
      <sheetName val="U-TYPE(1)"/>
      <sheetName val="방송(체육관)"/>
      <sheetName val="Sheet6"/>
      <sheetName val="기경집계"/>
      <sheetName val="Sheet1_(2)1"/>
      <sheetName val="방배동내역_(총괄)1"/>
      <sheetName val="물가변동_총괄서1"/>
      <sheetName val="허용전류-IEC_DATA1"/>
      <sheetName val="7_1유효폭1"/>
      <sheetName val="단면_(2)1"/>
      <sheetName val="EQUIP_LIST1"/>
      <sheetName val="현장관리비_산출내역1"/>
      <sheetName val="본선_토공_분배표1"/>
      <sheetName val="3_공통공사대비"/>
      <sheetName val="을_2"/>
      <sheetName val="을_1"/>
      <sheetName val="토공_갑지"/>
      <sheetName val="BOX_본체"/>
      <sheetName val="Pier_3"/>
      <sheetName val="각사별공사비분개_"/>
      <sheetName val="_"/>
      <sheetName val="6PILE__(돌출)"/>
      <sheetName val="1_취수장"/>
      <sheetName val="3련_BOX"/>
      <sheetName val="해외_연수비용_계산-삭제"/>
      <sheetName val="해외_기술훈련비_(합계)"/>
      <sheetName val="자재입고내역"/>
      <sheetName val="노임대장(지역주민)"/>
      <sheetName val="노임대장(철근)"/>
      <sheetName val="노임대장(목수)"/>
      <sheetName val="(구조물용역-가람)"/>
      <sheetName val="노임대장(용역-가람)남자"/>
      <sheetName val="노임대장(용역-가람)여자"/>
      <sheetName val="노임대장(방수공)"/>
      <sheetName val="Tender"/>
      <sheetName val="가제당공사비"/>
      <sheetName val="기초처리공사비"/>
      <sheetName val="복통공사비"/>
      <sheetName val="본제당공사비"/>
      <sheetName val="시험비"/>
      <sheetName val="자재대"/>
      <sheetName val="중기운반비"/>
      <sheetName val="진입도로공사비"/>
      <sheetName val="취수탑공사비"/>
      <sheetName val="토취장복구"/>
      <sheetName val="변경원가서갑"/>
      <sheetName val="2"/>
      <sheetName val="TYPE A"/>
      <sheetName val="기둥(원형)"/>
      <sheetName val="을"/>
      <sheetName val="구성비"/>
      <sheetName val="전체"/>
      <sheetName val="BOX(1.5X1.5)"/>
      <sheetName val="기초단가"/>
      <sheetName val="포장물량집계"/>
      <sheetName val="배명(단가)"/>
      <sheetName val="WEON"/>
      <sheetName val="수정2"/>
      <sheetName val="1공구 건정토건 토공"/>
      <sheetName val="철거산출근거"/>
      <sheetName val="수문보고"/>
      <sheetName val="2000년 공정표"/>
      <sheetName val="12호기내역서(건축분)"/>
      <sheetName val="7-3단면_상시"/>
      <sheetName val="매립"/>
      <sheetName val="T기성9605"/>
      <sheetName val="1ST"/>
      <sheetName val="맨홀토공산출"/>
      <sheetName val="부도어음"/>
      <sheetName val="Baby일위대가"/>
      <sheetName val="품셈TABLE"/>
      <sheetName val="옹벽수량집계"/>
      <sheetName val="1SPAN"/>
      <sheetName val="FORM-0"/>
      <sheetName val="산출근거"/>
      <sheetName val="NM2"/>
      <sheetName val="NW1"/>
      <sheetName val="NW2"/>
      <sheetName val="PW3"/>
      <sheetName val="PW4"/>
      <sheetName val="SC1"/>
      <sheetName val="DNW"/>
      <sheetName val="N+"/>
      <sheetName val="NE"/>
      <sheetName val="P+"/>
      <sheetName val="PE"/>
      <sheetName val="PM"/>
      <sheetName val="TR"/>
      <sheetName val="단가산출1"/>
      <sheetName val="단가산출2"/>
      <sheetName val="산출내역서집계표"/>
      <sheetName val="시설물일위"/>
      <sheetName val="Total"/>
      <sheetName val="식재"/>
      <sheetName val="시설물"/>
      <sheetName val="식재출력용"/>
      <sheetName val="유지관리"/>
      <sheetName val="1안98Billing"/>
      <sheetName val="유림골조"/>
      <sheetName val="건축"/>
      <sheetName val="L형옹벽단위수량(35)"/>
      <sheetName val="L형옹벽단위수량(25)"/>
      <sheetName val="9"/>
      <sheetName val="장비투입 (2)"/>
      <sheetName val="#10거푸집유로폼(0~7m)"/>
      <sheetName val="상부하중"/>
      <sheetName val="풍하중1"/>
      <sheetName val="경영상태"/>
      <sheetName val="96까지"/>
      <sheetName val="97년"/>
      <sheetName val="98이후"/>
      <sheetName val="1.설계조건"/>
      <sheetName val="수량명세서"/>
      <sheetName val="기지국"/>
      <sheetName val="부대내역"/>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원남울진낙찰내역(99.4.13 부산청)"/>
      <sheetName val="JUCK"/>
      <sheetName val="밸브설치"/>
      <sheetName val="현장관리비 산출내역"/>
      <sheetName val="구조물철거타공정이월"/>
      <sheetName val="일반공사"/>
      <sheetName val="토목내역"/>
      <sheetName val="차액보증"/>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표지"/>
      <sheetName val="구조계산간지"/>
      <sheetName val="수량산출서"/>
      <sheetName val="1안"/>
    </sheetNames>
    <sheetDataSet>
      <sheetData sheetId="0"/>
      <sheetData sheetId="1" refreshError="1"/>
      <sheetData sheetId="2" refreshError="1"/>
      <sheetData sheetId="3"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전기계획"/>
      <sheetName val="통신계획"/>
      <sheetName val="관리동계획"/>
      <sheetName val="전시관계획"/>
      <sheetName val="Sheet3 (2)"/>
      <sheetName val="Sheet1"/>
      <sheetName val="Sheet3"/>
      <sheetName val="2공구산출내역"/>
      <sheetName val="#REF"/>
      <sheetName val="직노"/>
      <sheetName val="I一般比"/>
      <sheetName val="J直材4"/>
      <sheetName val="설직재-1"/>
      <sheetName val="집계"/>
      <sheetName val="N賃率-職"/>
      <sheetName val="일위"/>
      <sheetName val="기본일위"/>
      <sheetName val="내역서2안"/>
      <sheetName val="패널"/>
      <sheetName val="홍보비디오"/>
      <sheetName val="경산"/>
      <sheetName val="실행내역"/>
      <sheetName val="제직재"/>
      <sheetName val="전기"/>
      <sheetName val="공통(20-91)"/>
      <sheetName val="중기사용료"/>
      <sheetName val="HANDHOLE(2)"/>
      <sheetName val="PAD TR보호대기초"/>
      <sheetName val="가로등기초"/>
      <sheetName val="2"/>
      <sheetName val="시공계획"/>
      <sheetName val="수량산출"/>
      <sheetName val="1,2공구원가계산서"/>
      <sheetName val="갑지"/>
      <sheetName val="집계표"/>
      <sheetName val="공정집계_국별"/>
      <sheetName val="일위대가"/>
      <sheetName val="장비종합부표"/>
      <sheetName val="집계표_식재"/>
      <sheetName val="내역서"/>
      <sheetName val="부표"/>
      <sheetName val="중기조종사 단위단가"/>
      <sheetName val="내역서1999.8최종"/>
      <sheetName val="_REF"/>
      <sheetName val="기계경비산출기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설치원가"/>
      <sheetName val="재료비"/>
      <sheetName val="노무비"/>
      <sheetName val="임률산출"/>
      <sheetName val="간노비"/>
      <sheetName val="간노명"/>
      <sheetName val="내역서"/>
      <sheetName val="일위대가"/>
      <sheetName val="안전관리비계산표"/>
      <sheetName val="안전관리"/>
      <sheetName val="Sheet3"/>
      <sheetName val="산재보험"/>
      <sheetName val="건축일위"/>
      <sheetName val="그라우팅일위"/>
      <sheetName val="내역서1999.8최종"/>
      <sheetName val="#REF"/>
      <sheetName val="수량산출"/>
      <sheetName val="호표"/>
      <sheetName val="지수"/>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내역서1999.8최종"/>
      <sheetName val="수량"/>
      <sheetName val="중량"/>
      <sheetName val="인건비"/>
      <sheetName val="단가대비표"/>
      <sheetName val="공내역서"/>
      <sheetName val="견적대비표"/>
      <sheetName val="타동명"/>
      <sheetName val="타진명-갑지"/>
      <sheetName val="타진명-2"/>
      <sheetName val="타영시스템"/>
      <sheetName val="노임단가"/>
      <sheetName val="단가 및 재료비"/>
      <sheetName val="단가산출2"/>
      <sheetName val="일위대가"/>
      <sheetName val="수량산출"/>
      <sheetName val="전기"/>
      <sheetName val="N賃率-職"/>
      <sheetName val="00노임기준"/>
      <sheetName val="I一般比"/>
      <sheetName val="건축일위"/>
      <sheetName val="그라우팅일위"/>
      <sheetName val="기본일위"/>
      <sheetName val="94"/>
      <sheetName val="Sheet1"/>
      <sheetName val="#REF"/>
      <sheetName val="신우"/>
      <sheetName val="제잡비"/>
      <sheetName val="데이타"/>
      <sheetName val="소비자가"/>
      <sheetName val="갑지"/>
      <sheetName val="수목단가"/>
      <sheetName val="식재수량표"/>
      <sheetName val="자재단가"/>
      <sheetName val="건축"/>
      <sheetName val="기계경비산출기준"/>
      <sheetName val="토사(PE)"/>
      <sheetName val="원가계산서"/>
      <sheetName val="시설수량표"/>
      <sheetName val="총 원가계산"/>
      <sheetName val="단가표"/>
      <sheetName val="6호기"/>
      <sheetName val="수량산출(음암)"/>
      <sheetName val="일(4)"/>
      <sheetName val="재료비"/>
      <sheetName val="식재인부"/>
      <sheetName val="금액내역서"/>
      <sheetName val="공사개요"/>
      <sheetName val="일위목록"/>
      <sheetName val="철거산출근거"/>
      <sheetName val="1안"/>
      <sheetName val="현장관리비"/>
      <sheetName val="내역서1-2"/>
      <sheetName val="공량서"/>
      <sheetName val="골조시행"/>
      <sheetName val="성북내역서(종합)"/>
      <sheetName val="기타경비"/>
      <sheetName val="실행(ALT1)"/>
      <sheetName val="단가"/>
    </sheetNames>
    <sheetDataSet>
      <sheetData sheetId="0"/>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공유"/>
      <sheetName val="#REF"/>
      <sheetName val="실행내역"/>
      <sheetName val="경산"/>
      <sheetName val="직노"/>
      <sheetName val="내역서2안"/>
      <sheetName val="목록"/>
      <sheetName val="총괄"/>
      <sheetName val="기본일위"/>
      <sheetName val="공통(20-91)"/>
      <sheetName val="표지"/>
      <sheetName val="샘플표지"/>
      <sheetName val="_REF"/>
      <sheetName val="총괄내역서"/>
      <sheetName val="원가계산"/>
      <sheetName val="내역서1999.8최종"/>
      <sheetName val="일위대가표"/>
      <sheetName val="내역"/>
      <sheetName val="전기"/>
      <sheetName val="경율산정"/>
      <sheetName val="내역서"/>
      <sheetName val="노임단가"/>
      <sheetName val="I一般比"/>
      <sheetName val="대비2"/>
      <sheetName val="단위단가"/>
      <sheetName val="Sheet1"/>
      <sheetName val="일위대가"/>
      <sheetName val="설계산출기초"/>
      <sheetName val="도급예산내역서봉투"/>
      <sheetName val="공사원가계산서"/>
      <sheetName val="기계경비(시간당)"/>
      <sheetName val="효성CB 1P기초"/>
      <sheetName val="설계산출표지"/>
      <sheetName val="DATA"/>
      <sheetName val="도급예산내역서총괄표"/>
      <sheetName val="램머"/>
      <sheetName val="단가조사"/>
      <sheetName val="Baby일위대가"/>
      <sheetName val="노임"/>
      <sheetName val="분전함신설"/>
      <sheetName val="단가산출"/>
      <sheetName val="자재단가"/>
      <sheetName val="을부담운반비"/>
      <sheetName val="운반비산출"/>
      <sheetName val="접지1종"/>
      <sheetName val="조명율표"/>
      <sheetName val="단가"/>
      <sheetName val="간선계산"/>
      <sheetName val="전기일위대가"/>
      <sheetName val="데이타"/>
      <sheetName val="ITEM"/>
      <sheetName val="조도계산서 (도서)"/>
      <sheetName val="부하(성남)"/>
      <sheetName val="부하계산서"/>
      <sheetName val="동력부하(도산)"/>
      <sheetName val="Macro(차단기)"/>
      <sheetName val="터널조도"/>
      <sheetName val="인사자료총집계"/>
      <sheetName val="J直材4"/>
      <sheetName val="N賃率-職"/>
      <sheetName val="Sheet2"/>
      <sheetName val="수량산출"/>
      <sheetName val="기계경비산출기준"/>
      <sheetName val="홍보비디오"/>
      <sheetName val="집계"/>
      <sheetName val="중기사용료"/>
      <sheetName val="조명시설"/>
      <sheetName val="유림총괄"/>
      <sheetName val="설직재-1"/>
      <sheetName val="경영"/>
      <sheetName val="98년"/>
      <sheetName val="실적"/>
      <sheetName val="직재"/>
      <sheetName val="일위대가(4층원격)"/>
      <sheetName val="일위대가목록"/>
      <sheetName val="설계조건"/>
      <sheetName val="원가계산서"/>
      <sheetName val="1차 내역서"/>
      <sheetName val="1안"/>
      <sheetName val="우수받이"/>
      <sheetName val="판매시설"/>
      <sheetName val="소비자가"/>
      <sheetName val="건축일위"/>
      <sheetName val="그라우팅일위"/>
      <sheetName val="철거"/>
      <sheetName val="일위"/>
      <sheetName val="패널"/>
      <sheetName val="제직재"/>
      <sheetName val="소방사항"/>
      <sheetName val="실행"/>
      <sheetName val="원가"/>
      <sheetName val="danga"/>
      <sheetName val="ilch"/>
      <sheetName val="소요량"/>
      <sheetName val="공정집계_국별"/>
      <sheetName val="BID"/>
      <sheetName val="공종별수량집계"/>
      <sheetName val="성곽내역서"/>
      <sheetName val="파일의이용"/>
      <sheetName val="유림골조"/>
      <sheetName val="비교1"/>
      <sheetName val="수리보고서비"/>
      <sheetName val="갑지"/>
      <sheetName val="견적단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TOTAL_BOQ"/>
      <sheetName val="최종BOQ"/>
      <sheetName val="주요자재1"/>
      <sheetName val="주요자재2"/>
      <sheetName val="골재수량수량집계표"/>
      <sheetName val="타공종집계표"/>
      <sheetName val="토공총괄집계"/>
      <sheetName val="총괄철근수량집계표 (1)"/>
      <sheetName val="총괄철근수량집계표(2)"/>
      <sheetName val="라멘토공집계"/>
      <sheetName val="옹벽토공총괄집계"/>
      <sheetName val="옹벽토공(W1)집계"/>
      <sheetName val="옹벽토공(W2)집계 "/>
      <sheetName val="라멘토공(R-B)"/>
      <sheetName val="기존구조물깨기"/>
      <sheetName val="라멘옹벽토공(R-B,W1)"/>
      <sheetName val="라멘옹벽토공(H=8.00,W1)(R-B)"/>
      <sheetName val="라멘옹벽토공(H=3.50,W1)(R-B)"/>
      <sheetName val="라멘옹벽토공(R-B,W2)"/>
      <sheetName val="라멘옹벽토공(H=8.00,W2)(R-B)"/>
      <sheetName val="라멘옹벽토공(H=3.828,W2)(R-B)"/>
      <sheetName val="총괄일반수량집계표"/>
      <sheetName val="라멘구체수량집계"/>
      <sheetName val="라멘(구체)철근수량집계"/>
      <sheetName val="라멘(다웰바)철근수량집계 "/>
      <sheetName val="라멘구체수량산출근거"/>
      <sheetName val="접속슬래브집계"/>
      <sheetName val="접속슬래브철근수량집계"/>
      <sheetName val="접속슬래브산출근거"/>
      <sheetName val="옹벽일반수량집계"/>
      <sheetName val="옹벽철근수량집계"/>
      <sheetName val="라멘옹벽산출근거(W1)"/>
      <sheetName val="라멘옹벽산출근거(W2)"/>
      <sheetName val="라멘옹벽산출근거(H=8.0)"/>
      <sheetName val="라멘옹벽산출근거(H=2.078)"/>
      <sheetName val="라멘옹벽산출근거(H=3.828)"/>
      <sheetName val="표지"/>
      <sheetName val="표지 (2)"/>
      <sheetName val="표지 (3)"/>
      <sheetName val="표지 (4)"/>
      <sheetName val="표지 (5)"/>
      <sheetName val="표지 (6)"/>
      <sheetName val="삽도"/>
      <sheetName val="요율"/>
      <sheetName val="교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 sheetId="44"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동학"/>
      <sheetName val="동학1"/>
      <sheetName val="경북안동"/>
      <sheetName val="진해"/>
      <sheetName val="당항포"/>
      <sheetName val="일위(거제) "/>
      <sheetName val="농업기반"/>
      <sheetName val="일위(달서)"/>
      <sheetName val="일위(숭실)"/>
      <sheetName val="숭실1"/>
      <sheetName val="일위(완도)"/>
      <sheetName val="완도1"/>
      <sheetName val="일위대가"/>
      <sheetName val="내역"/>
      <sheetName val="내역(청마)"/>
      <sheetName val="내역(청마) (2)"/>
      <sheetName val="공사 Scope 표지"/>
      <sheetName val="공사 Scope"/>
      <sheetName val="표지"/>
      <sheetName val="원가표"/>
      <sheetName val="집계표"/>
      <sheetName val="내역-1"/>
      <sheetName val="내역-2"/>
      <sheetName val="일위2"/>
      <sheetName val="일위3"/>
      <sheetName val="직재"/>
      <sheetName val="공사원가계산서"/>
      <sheetName val="도급예산내역서총괄표"/>
      <sheetName val="건축일위"/>
      <sheetName val="그라우팅일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시스템 산출근거"/>
      <sheetName val="1단계김제계측기"/>
      <sheetName val="2단계 김제계측기(축산)"/>
      <sheetName val="김제2산근"/>
      <sheetName val="만경산근"/>
      <sheetName val="문화중산근"/>
      <sheetName val="몽산중산근"/>
      <sheetName val="대문내중산근"/>
      <sheetName val="남리중산근"/>
      <sheetName val="금구산근"/>
      <sheetName val="금산산근"/>
      <sheetName val="죽산산근"/>
      <sheetName val="죽산중산근"/>
      <sheetName val="김제1산근"/>
      <sheetName val="금액내역서"/>
      <sheetName val="기계공사"/>
      <sheetName val="공사비총"/>
      <sheetName val="경산"/>
      <sheetName val="기계경비(시간당)"/>
      <sheetName val="램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Sheet1"/>
      <sheetName val="관급자재"/>
      <sheetName val="변경관급자재"/>
      <sheetName val="공종구간"/>
      <sheetName val="부하계산서"/>
    </sheetNames>
    <sheetDataSet>
      <sheetData sheetId="0" refreshError="1"/>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간지1 (공사)"/>
      <sheetName val="총괄집계"/>
      <sheetName val="간지 (5)"/>
      <sheetName val="원가계산서"/>
      <sheetName val="간지 (4)"/>
      <sheetName val="재료비집계"/>
      <sheetName val="직접재료비-UBF"/>
      <sheetName val="직접재료비-UWB"/>
      <sheetName val="소요공수 (2)"/>
      <sheetName val="간접재료비"/>
      <sheetName val="작업설부산물"/>
      <sheetName val="수량산출서-UBF"/>
      <sheetName val="수량산출서-UWB"/>
      <sheetName val="주요자재단가표"/>
      <sheetName val="간지 (3)"/>
      <sheetName val="노무비집계"/>
      <sheetName val="직접노무비 (2)"/>
      <sheetName val="원단위공수"/>
      <sheetName val="직접노무비-1"/>
      <sheetName val="직접노무비-2"/>
      <sheetName val="소요공수-1"/>
      <sheetName val="소요공수-2"/>
      <sheetName val="간접노무비"/>
      <sheetName val="임율 (2)"/>
      <sheetName val="노임"/>
      <sheetName val="간지 (2)"/>
      <sheetName val="경비계산"/>
      <sheetName val="경비배부집계"/>
      <sheetName val="경비배부율"/>
      <sheetName val="경비조정"/>
      <sheetName val="외주가공비"/>
      <sheetName val="간지"/>
      <sheetName val="일반관리집계"/>
      <sheetName val="일반관리비비율산출표"/>
      <sheetName val="일반관리및이윤율표"/>
      <sheetName val="간지6"/>
      <sheetName val="결산서"/>
      <sheetName val="업체결산서"/>
      <sheetName val="간지2 (공사)"/>
      <sheetName val="원가계산서(설치공사)"/>
      <sheetName val="간지(공종집계)"/>
      <sheetName val="집계"/>
      <sheetName val="내역"/>
      <sheetName val="(일위간지)"/>
      <sheetName val="일위대가(공사)"/>
      <sheetName val="간지(간노) (4)"/>
      <sheetName val="간노비산출(공사)"/>
      <sheetName val="간노비명(공사)"/>
      <sheetName val="(경비간지) (공사)"/>
      <sheetName val="경비계산 (공사)"/>
      <sheetName val="경비배부율 (공사)"/>
      <sheetName val="산재보험(공사"/>
      <sheetName val="고용보험료"/>
      <sheetName val="안전관리비(공사)"/>
      <sheetName val="운반비"/>
      <sheetName val="(일반간지)공사"/>
      <sheetName val="일반관리비율(공사)"/>
      <sheetName val="이윤(공사)"/>
      <sheetName val="간지6 (2)"/>
      <sheetName val="#REF"/>
      <sheetName val="기본일위"/>
      <sheetName val="패널"/>
      <sheetName val="직노"/>
      <sheetName val="경산"/>
      <sheetName val="내역서2안"/>
      <sheetName val="실행내역"/>
      <sheetName val="제직재"/>
      <sheetName val="설직재-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VXXXXX"/>
      <sheetName val="총괄"/>
      <sheetName val="남평내역"/>
      <sheetName val="옥산내역"/>
      <sheetName val="제진기"/>
      <sheetName val="일위대가"/>
      <sheetName val="제진기일위대가"/>
      <sheetName val="스크린"/>
      <sheetName val="남평수문3x2"/>
      <sheetName val="물량산출표3x2"/>
      <sheetName val="옥산수문2x1.5"/>
      <sheetName val="물량산출표2x1.5"/>
      <sheetName val="자재단가"/>
      <sheetName val="수문일위 "/>
      <sheetName val="설계개요"/>
      <sheetName val="총괄 (2)"/>
      <sheetName val="TOTAL_BO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laroux"/>
      <sheetName val="내역"/>
      <sheetName val="D일위"/>
      <sheetName val="설계개요"/>
      <sheetName val="총괄"/>
      <sheetName val="수문 "/>
      <sheetName val="물량산출표"/>
      <sheetName val="남평내역"/>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시담표지"/>
      <sheetName val="시담견적갑지"/>
      <sheetName val="견적을지"/>
      <sheetName val="시담공량산출서"/>
      <sheetName val="시담일위대가표"/>
      <sheetName val="경산"/>
      <sheetName val="노임단가"/>
      <sheetName val="노임단가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표지면"/>
      <sheetName val="a"/>
      <sheetName val="단가산출목록표"/>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견적을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건축음향내역서"/>
      <sheetName val="Sheet1"/>
      <sheetName val="Sheet2"/>
      <sheetName val="Sheet3"/>
      <sheetName val="가격표"/>
      <sheetName val="건축음향"/>
      <sheetName val="방송일위대가"/>
      <sheetName val="#REF"/>
      <sheetName val="신우"/>
      <sheetName val="과천MAIN"/>
      <sheetName val="시행후면적"/>
      <sheetName val="수지예산"/>
      <sheetName val="_x0000__x0004_"/>
      <sheetName val="일위대가"/>
      <sheetName val="선로수량집계"/>
      <sheetName val="장비수량집계"/>
      <sheetName val="지장수량집계"/>
      <sheetName val="철거"/>
      <sheetName val="제-노임"/>
      <sheetName val="제직재"/>
      <sheetName val="일위대가(가설)"/>
      <sheetName val="부하계산서"/>
      <sheetName val="노임이"/>
      <sheetName val="수량산출"/>
      <sheetName val="표지"/>
      <sheetName val="갑지"/>
      <sheetName val="총괄표"/>
      <sheetName val="음향설비"/>
      <sheetName val="영상설비"/>
      <sheetName val="견"/>
      <sheetName val="경율산정"/>
      <sheetName val="EP0618"/>
      <sheetName val="내역서1999.8최종"/>
      <sheetName val="제경집계"/>
      <sheetName val="N賃率-職"/>
      <sheetName val="경비율"/>
      <sheetName val="결산"/>
      <sheetName val="단가산출1"/>
      <sheetName val="집계표"/>
      <sheetName val="DB"/>
      <sheetName val="2000년1차"/>
      <sheetName val="유림골조"/>
      <sheetName val="환경기계공정표 (3)"/>
      <sheetName val="전기"/>
      <sheetName val=""/>
      <sheetName val="현장관리비"/>
      <sheetName val="단가"/>
      <sheetName val="대비"/>
      <sheetName val="운영도(변경후)"/>
      <sheetName val="울산시산표"/>
      <sheetName val="수리결과"/>
      <sheetName val="조건표"/>
      <sheetName val="계약용량(서포)"/>
      <sheetName val="기본일위"/>
      <sheetName val="경산"/>
      <sheetName val="1호인버트수량"/>
      <sheetName val="설계내역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N間勞計"/>
      <sheetName val="N間比率"/>
      <sheetName val="N間時率"/>
      <sheetName val="N工數1"/>
      <sheetName val="N工數2"/>
      <sheetName val="N勞計"/>
      <sheetName val="N勞務分"/>
      <sheetName val="N勞務實"/>
      <sheetName val="N勞作"/>
      <sheetName val="N賃率-職"/>
      <sheetName val="A製總"/>
      <sheetName val="I一般比"/>
      <sheetName val="IS"/>
      <sheetName val="J間材"/>
      <sheetName val="J輸入計"/>
      <sheetName val="J輸入率1"/>
      <sheetName val="J輸入材"/>
      <sheetName val="J作計"/>
      <sheetName val="J材料量1"/>
      <sheetName val="J材料量2"/>
      <sheetName val="J直材1"/>
      <sheetName val="J直材2"/>
      <sheetName val="J直材3"/>
      <sheetName val="J直材4"/>
      <sheetName val="K減象却"/>
      <sheetName val="K經計"/>
      <sheetName val="K經配賦"/>
      <sheetName val="K經調整"/>
      <sheetName val="K消耗分"/>
      <sheetName val="MS"/>
      <sheetName val="제-노임"/>
      <sheetName val="설직재-1"/>
      <sheetName val="제직재"/>
      <sheetName val="약품설비"/>
      <sheetName val="일위"/>
      <sheetName val="증감대비"/>
      <sheetName val="노무비"/>
      <sheetName val="N賃率_職"/>
      <sheetName val="직재"/>
      <sheetName val="노임단가표"/>
      <sheetName val="총괄 CCTV수량"/>
      <sheetName val="일위대가(VDS)"/>
      <sheetName val="경산"/>
      <sheetName val="2공구산출내역"/>
      <sheetName val="예가표"/>
      <sheetName val="단위일위"/>
      <sheetName val="제경집계"/>
      <sheetName val="내역"/>
      <sheetName val="mcc일위대가"/>
      <sheetName val="노임"/>
      <sheetName val="6. 직접경비"/>
      <sheetName val="내역서"/>
      <sheetName val="직노"/>
      <sheetName val="b_balju_cho"/>
      <sheetName val="공조기"/>
      <sheetName val="을"/>
      <sheetName val="단"/>
      <sheetName val="Total"/>
      <sheetName val="시행후면적"/>
      <sheetName val="수지예산"/>
      <sheetName val="Sheet3"/>
      <sheetName val="work-form"/>
      <sheetName val="약품공급2"/>
      <sheetName val="토사(PE)"/>
      <sheetName val="기초자료입력"/>
      <sheetName val="원가 (2)"/>
      <sheetName val="5.설치내역"/>
      <sheetName val="EQ-R1"/>
      <sheetName val="7단가"/>
      <sheetName val="재집"/>
      <sheetName val="#REF"/>
      <sheetName val="단가산출2"/>
      <sheetName val="단가 및 재료비"/>
      <sheetName val="단가산출1"/>
      <sheetName val="일위대가"/>
      <sheetName val="을지"/>
      <sheetName val="예정(3)"/>
      <sheetName val="동원(3)"/>
      <sheetName val="노임단가"/>
      <sheetName val="DATA"/>
      <sheetName val="데이타"/>
      <sheetName val="공사내역"/>
      <sheetName val="코드표"/>
      <sheetName val="금액내역서"/>
      <sheetName val="20관리비율"/>
      <sheetName val="품셈표"/>
      <sheetName val="납부서"/>
      <sheetName val="EP0618"/>
      <sheetName val="수량산출"/>
      <sheetName val="단가조사"/>
      <sheetName val="工완성공사율"/>
      <sheetName val="일위대가목록"/>
      <sheetName val="일위대가(4층원격)"/>
      <sheetName val="HP1AMLIST"/>
      <sheetName val="2.4 자재단가비교표"/>
      <sheetName val="청천내"/>
      <sheetName val="일위대가(가설)"/>
      <sheetName val="9811"/>
      <sheetName val="수량 산출서"/>
      <sheetName val="산출기초(기계터파기)3열"/>
      <sheetName val="전송망집계"/>
      <sheetName val="철거수량(전송)"/>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Sheet1"/>
      <sheetName val="Sheet2"/>
      <sheetName val="Sheet3"/>
      <sheetName val="총괄"/>
      <sheetName val="Sheet1 (2)"/>
      <sheetName val="#REF"/>
      <sheetName val="골재"/>
      <sheetName val="상부"/>
      <sheetName val="11"/>
      <sheetName val="내역"/>
      <sheetName val="TOTAL_BOQ"/>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수지예산"/>
      <sheetName val="토적계산"/>
      <sheetName val="유용계산"/>
      <sheetName val="공사비"/>
      <sheetName val="정산서"/>
      <sheetName val="순공사비"/>
      <sheetName val="당공사"/>
      <sheetName val="총"/>
      <sheetName val="총괄"/>
      <sheetName val="총정산"/>
      <sheetName val="집계"/>
      <sheetName val="재료"/>
      <sheetName val="97자재"/>
      <sheetName val="자재대 (2)"/>
      <sheetName val="자재정산"/>
      <sheetName val="Sheet1"/>
      <sheetName val="재료계산97"/>
      <sheetName val="호"/>
      <sheetName val="계화배수"/>
      <sheetName val="내역서"/>
      <sheetName val="경산"/>
      <sheetName val="변압기 및 발전기 용량"/>
      <sheetName val="DATA"/>
      <sheetName val="데이타"/>
      <sheetName val="N賃率-職"/>
      <sheetName val="단가조사"/>
      <sheetName val="산수배수"/>
      <sheetName val="LEGEND"/>
      <sheetName val="패널"/>
      <sheetName val="직노"/>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Sheet1"/>
      <sheetName val="원가(칠곡다부)"/>
      <sheetName val="집계표"/>
      <sheetName val="다부IC내역"/>
      <sheetName val="원가(재방송)"/>
      <sheetName val="재방송"/>
      <sheetName val="다부내역"/>
      <sheetName val="읍내터널"/>
      <sheetName val="칠곡IC내역"/>
      <sheetName val="VXXXXX"/>
      <sheetName val="갑지"/>
      <sheetName val="원가계산서"/>
      <sheetName val="내역집계표"/>
      <sheetName val="내역서"/>
      <sheetName val="내역서 (3)"/>
      <sheetName val="대가"/>
      <sheetName val="일위대가"/>
      <sheetName val="산출양식"/>
      <sheetName val="자료"/>
      <sheetName val="대가목록"/>
      <sheetName val="산출양식 (2)"/>
      <sheetName val="토목원가계산서"/>
      <sheetName val="토목원가"/>
      <sheetName val="집계장"/>
      <sheetName val="설계내역"/>
      <sheetName val="제외공종"/>
      <sheetName val="#REF"/>
      <sheetName val="선급금사용계획서"/>
      <sheetName val="사용세부내역"/>
      <sheetName val="Sheet2"/>
      <sheetName val="Sheet3"/>
      <sheetName val="공사비증감대비표"/>
      <sheetName val="전체산출내역서갑(변경) "/>
      <sheetName val="산출내역서을(변경)"/>
      <sheetName val="전체세부(이설도로)"/>
      <sheetName val="전체세부(연결도로)"/>
      <sheetName val="전체원가계산서(변경)"/>
      <sheetName val="용역비"/>
      <sheetName val="공문"/>
      <sheetName val="취·현"/>
      <sheetName val="취·투"/>
      <sheetName val="토·집"/>
      <sheetName val="배·집"/>
      <sheetName val="기·집30(보고)"/>
      <sheetName val="기·집30(확정)"/>
      <sheetName val="기·내30(확정)"/>
      <sheetName val="A.터파기공"/>
      <sheetName val="B.측·집"/>
      <sheetName val="배(자·집) (2)"/>
      <sheetName val="배(철·집)"/>
      <sheetName val="배(암·유)"/>
      <sheetName val="배(시·골)"/>
      <sheetName val="2.01측·터·집"/>
      <sheetName val="V·집"/>
      <sheetName val="V·현"/>
      <sheetName val="산·집"/>
      <sheetName val="산·현"/>
      <sheetName val="L·집"/>
      <sheetName val="L·현"/>
      <sheetName val="맹·집"/>
      <sheetName val="맹·현"/>
      <sheetName val="C배·집"/>
      <sheetName val="횡·집"/>
      <sheetName val="흄·집"/>
      <sheetName val="횡·조"/>
      <sheetName val="종·배"/>
      <sheetName val="종·조"/>
      <sheetName val="배·면"/>
      <sheetName val="배·날"/>
      <sheetName val="횡·날"/>
      <sheetName val="콘집·수"/>
      <sheetName val="흙쌓·수"/>
      <sheetName val="땅깍·수"/>
      <sheetName val="땅깍·수 (1-1)"/>
      <sheetName val="집·조10"/>
      <sheetName val="집·조6"/>
      <sheetName val="비·보"/>
      <sheetName val="집·조8"/>
      <sheetName val="암·재"/>
      <sheetName val="암·토"/>
      <sheetName val="암·철"/>
      <sheetName val="본·수"/>
      <sheetName val="2+126"/>
      <sheetName val="평날·수"/>
      <sheetName val="0-52 "/>
      <sheetName val="수량산출서"/>
      <sheetName val="콘·다 (2)"/>
      <sheetName val="기·집 (2)"/>
      <sheetName val="콘·다 (3)"/>
      <sheetName val="콘·현"/>
      <sheetName val="소·집"/>
      <sheetName val="소·현"/>
      <sheetName val="집·거"/>
      <sheetName val="집·연"/>
      <sheetName val="도·집"/>
      <sheetName val="성도1"/>
      <sheetName val="기초병원총괄표"/>
      <sheetName val="기초병원원가"/>
      <sheetName val="기초병원내역집계표"/>
      <sheetName val="기초(토목)"/>
      <sheetName val="기초(건축)"/>
      <sheetName val="기초(기계)"/>
      <sheetName val="기초(전기)"/>
      <sheetName val="기초(통신)"/>
      <sheetName val="감액총괄(계약적용)"/>
      <sheetName val="감액원가계산(계약적용)"/>
      <sheetName val="삭감내역집계표"/>
      <sheetName val="건축,토목감액(계약적용)"/>
      <sheetName val="기계,전기감액"/>
      <sheetName val="내역비교"/>
      <sheetName val="병원내역집계표 (2)"/>
      <sheetName val="설계기계"/>
      <sheetName val="설계통신"/>
      <sheetName val="설계전기"/>
      <sheetName val="설계기준삭감(기,전)"/>
      <sheetName val="설계내역집계표"/>
      <sheetName val="공사비"/>
      <sheetName val="단가산출"/>
      <sheetName val="가드레일산근"/>
      <sheetName val="수량집계표"/>
      <sheetName val="수량"/>
      <sheetName val="단가비교"/>
      <sheetName val="적용2002"/>
      <sheetName val="중기"/>
      <sheetName val="재료비"/>
      <sheetName val="공종구간"/>
      <sheetName val="항목별사용내역"/>
      <sheetName val="항목별사용금액"/>
      <sheetName val="급여명세서(한국)"/>
      <sheetName val="1.노무비명세서(해동)"/>
      <sheetName val="1.노무비명세서(토목)"/>
      <sheetName val="2.노무비명세서(해동)"/>
      <sheetName val="2.노무비명세서(수직보호망)"/>
      <sheetName val="2.노무비명세서(난간대)"/>
      <sheetName val="2.사진대지"/>
      <sheetName val="3.사진대지"/>
      <sheetName val="실행내역"/>
      <sheetName val="실행총괄 "/>
      <sheetName val="간접비"/>
      <sheetName val="총괄"/>
      <sheetName val="토목"/>
      <sheetName val="본체"/>
      <sheetName val="단"/>
      <sheetName val="[IL-3.XLSY갑지"/>
      <sheetName val="노임단가"/>
      <sheetName val="MOTOR"/>
      <sheetName val="내역"/>
      <sheetName val="설비"/>
      <sheetName val="공종단가"/>
      <sheetName val="설직재-1"/>
      <sheetName val="노무비"/>
      <sheetName val="CON'C"/>
      <sheetName val=""/>
      <sheetName val="도급내역서(재노경)"/>
      <sheetName val="설비내역서"/>
      <sheetName val="건축내역서"/>
      <sheetName val="전기내역서"/>
      <sheetName val="노임"/>
      <sheetName val="일위대가(4층원격)"/>
      <sheetName val="IL-3"/>
      <sheetName val="일위대가표"/>
      <sheetName val="2000년1차"/>
      <sheetName val="2000전체분"/>
      <sheetName val="DATE"/>
      <sheetName val="재료"/>
      <sheetName val="건축공사"/>
      <sheetName val="총괄표"/>
      <sheetName val="데리네이타현황"/>
      <sheetName val="기계경비(시간당)"/>
      <sheetName val="램머"/>
      <sheetName val="부대내역"/>
      <sheetName val="배관공사기초자료"/>
      <sheetName val="접지수량"/>
      <sheetName val="N賃率-職"/>
      <sheetName val="JUCKEYK"/>
      <sheetName val="토목공사"/>
      <sheetName val="단가"/>
      <sheetName val="공사비총괄표"/>
      <sheetName val="보증수수료산출"/>
      <sheetName val="총공사내역서"/>
      <sheetName val="차수공개요"/>
      <sheetName val="DAN"/>
      <sheetName val="백호우계수"/>
      <sheetName val="준검 내역서"/>
      <sheetName val="제출내역 (2)"/>
      <sheetName val="Macro1"/>
      <sheetName val="4.일위대가목차"/>
      <sheetName val="96노임기준"/>
      <sheetName val="일위목록"/>
      <sheetName val="요율"/>
      <sheetName val="내역_ver1.0"/>
      <sheetName val="2000,9월 일위"/>
      <sheetName val="단가일람표"/>
      <sheetName val="9811"/>
      <sheetName val="일위대가(건축)"/>
      <sheetName val="국내조달(통합-1)"/>
      <sheetName val="1.수인터널"/>
      <sheetName val="예가표"/>
      <sheetName val="일위"/>
      <sheetName val="대포2교접속"/>
      <sheetName val="천방교접속"/>
      <sheetName val="조명율표"/>
      <sheetName val="기흥하도용"/>
      <sheetName val="건축내역"/>
      <sheetName val="ABUT수량-A1"/>
      <sheetName val="BQ(실행)"/>
      <sheetName val="냉천부속동"/>
      <sheetName val="DATA 입력란"/>
      <sheetName val="철근량"/>
      <sheetName val="의왕내역"/>
      <sheetName val="일반전기(2단지-을지)"/>
      <sheetName val="DATA"/>
      <sheetName val="데이타"/>
      <sheetName val="BM"/>
      <sheetName val="연결임시"/>
      <sheetName val="원가"/>
      <sheetName val="지급자재"/>
      <sheetName val="대비"/>
      <sheetName val="단가(1)"/>
      <sheetName val="인건비"/>
      <sheetName val="조경일람"/>
      <sheetName val="간선계산"/>
      <sheetName val="세부내역"/>
      <sheetName val="b_balju_cho"/>
      <sheetName val="단가대비"/>
      <sheetName val="적용단위길이"/>
      <sheetName val="빌딩 안내"/>
      <sheetName val="암거단위"/>
      <sheetName val="실행예산서"/>
      <sheetName val="단가조사"/>
      <sheetName val="자  재"/>
      <sheetName val="건축외주"/>
      <sheetName val="수량집계"/>
      <sheetName val="총괄집계표"/>
      <sheetName val="인수공규격"/>
      <sheetName val="내역서적용수량"/>
      <sheetName val="청주(철골발주의뢰서)"/>
      <sheetName val="단가표"/>
      <sheetName val="#3_일위대가목록"/>
      <sheetName val="전기일위대가"/>
      <sheetName val="단  가  대  비  표"/>
      <sheetName val="일  위  대  가  목  록"/>
      <sheetName val="조도계산서 (도서)"/>
      <sheetName val="단가일람"/>
      <sheetName val="일위_파일"/>
      <sheetName val="G.R300경비"/>
      <sheetName val="입찰안"/>
      <sheetName val="토공"/>
      <sheetName val="토사(PE)"/>
      <sheetName val="기자재비"/>
      <sheetName val="차액보증"/>
      <sheetName val="조명시설"/>
      <sheetName val="간지"/>
      <sheetName val="증감대비"/>
      <sheetName val="COST"/>
      <sheetName val="단가산출서"/>
      <sheetName val="항목등록"/>
      <sheetName val="원가계산서(남측)"/>
      <sheetName val="신고분기설정참고"/>
      <sheetName val="거래처자료등록"/>
      <sheetName val="49단가"/>
      <sheetName val="구간산출"/>
      <sheetName val="부하LOAD"/>
      <sheetName val="진입도로B (2)"/>
      <sheetName val="48단가"/>
      <sheetName val="품셈"/>
      <sheetName val="노임단가산출근거"/>
      <sheetName val="기계물량"/>
      <sheetName val="단가대비표 (3)"/>
      <sheetName val="COPING"/>
      <sheetName val="코드표"/>
      <sheetName val="주beam"/>
      <sheetName val="횡배수관집현황(2공구)"/>
      <sheetName val="2.대외공문"/>
      <sheetName val="동원인원"/>
      <sheetName val="3.공사비(07년노임단가)"/>
      <sheetName val="3.공사비(단가조사표)"/>
      <sheetName val="3.공사비(물량산출표)"/>
      <sheetName val="3.공사비(일위대가표목록)"/>
      <sheetName val="3.공사비(일위대가표)"/>
      <sheetName val="백암비스타내역"/>
      <sheetName val="실행내역 "/>
      <sheetName val="공정외주"/>
      <sheetName val="제조 경영"/>
      <sheetName val="6. 안전관리비"/>
      <sheetName val="하부철근수량"/>
      <sheetName val="출력용"/>
      <sheetName val="교수설계"/>
      <sheetName val="CABLE"/>
      <sheetName val="CABLE (2)"/>
      <sheetName val="중강당 내역"/>
      <sheetName val="Baby일위대가"/>
      <sheetName val="수량산출"/>
      <sheetName val="찍기"/>
      <sheetName val="단위수량"/>
      <sheetName val="상시"/>
      <sheetName val="약품공급2"/>
      <sheetName val="Total"/>
      <sheetName val="기계공사비집계(원안)"/>
      <sheetName val="연결관산출조서"/>
      <sheetName val="Sheet1 (2)"/>
      <sheetName val="계획집계"/>
      <sheetName val="2.1  노무비 평균단가산출"/>
      <sheetName val="예산명세서"/>
      <sheetName val="설계명세서"/>
      <sheetName val="자료입력"/>
      <sheetName val="견"/>
      <sheetName val="조도계산"/>
      <sheetName val="WORK"/>
      <sheetName val="1공구 건정토건 토공"/>
      <sheetName val="토적집계"/>
      <sheetName val="비탈면보호공수량산출"/>
      <sheetName val="준공검사원(갑)"/>
      <sheetName val="기성내역서(을) (2)"/>
      <sheetName val="7단가"/>
      <sheetName val="입상내역"/>
      <sheetName val="Customer Databas"/>
      <sheetName val="영창26"/>
      <sheetName val="역T형교대(PILE기초)"/>
      <sheetName val="제-노임"/>
      <sheetName val="세골재  T2 변경 현황"/>
      <sheetName val="철거산출근거"/>
      <sheetName val="BID"/>
      <sheetName val="단가비교표_공통1"/>
      <sheetName val="48일위"/>
      <sheetName val="22수량"/>
      <sheetName val="49일위"/>
      <sheetName val="22일위"/>
      <sheetName val="49수량"/>
      <sheetName val="자재단가"/>
      <sheetName val="품목현황"/>
      <sheetName val="출고대장"/>
      <sheetName val="산출근거(복구)"/>
      <sheetName val="변압기 및 발전기 용량"/>
      <sheetName val="Requirement(Work Crew)"/>
      <sheetName val="AL공사(원)"/>
      <sheetName val="말뚝지지력산정"/>
      <sheetName val="갑지1"/>
      <sheetName val="실행"/>
      <sheetName val="ITEM"/>
      <sheetName val="LD"/>
      <sheetName val="위치도1"/>
      <sheetName val="단가목록"/>
      <sheetName val="단가대비표"/>
      <sheetName val="Bid Summary"/>
      <sheetName val="이동시 예상비용"/>
      <sheetName val="Seg 1DE비용"/>
      <sheetName val="Transit 비용_감가상각미포함"/>
      <sheetName val="산근"/>
      <sheetName val="변수값"/>
      <sheetName val="중기상차"/>
      <sheetName val="AS복구"/>
      <sheetName val="중기터파기"/>
      <sheetName val="Ekog10"/>
      <sheetName val="설계예산서"/>
      <sheetName val="TRE TABLE"/>
      <sheetName val="표지"/>
      <sheetName val="분전함신설"/>
      <sheetName val="접지1종"/>
      <sheetName val="내역서1"/>
      <sheetName val="수목데이타 "/>
      <sheetName val="단가일람 (2)"/>
      <sheetName val="터파기및재료"/>
      <sheetName val="AV시스템"/>
      <sheetName val="이토변실(A3-LINE)"/>
      <sheetName val="지하"/>
      <sheetName val="ES조서출력하기"/>
      <sheetName val="1단계 (2)"/>
      <sheetName val="영신토건물가변동"/>
      <sheetName val="L_RPTA05_목록"/>
      <sheetName val="암거단위-1련"/>
      <sheetName val="맨홀조서"/>
      <sheetName val="국별인원"/>
      <sheetName val="단가조사서"/>
      <sheetName val="중기가격"/>
      <sheetName val="띘랷랷랷"/>
      <sheetName val="지불내역1"/>
      <sheetName val="계획"/>
      <sheetName val="계획세부"/>
      <sheetName val="사용내역서"/>
      <sheetName val="항목별내역서"/>
      <sheetName val="안전담당자"/>
      <sheetName val="유도원"/>
      <sheetName val="안전사진"/>
      <sheetName val="지질조사"/>
      <sheetName val="건설기계목록"/>
      <sheetName val="일위대가_목록"/>
      <sheetName val="재료단가"/>
      <sheetName val="시중노임"/>
      <sheetName val="전체분2회변경"/>
      <sheetName val="Y-WORK"/>
      <sheetName val="전화공사 공량 및 집계표"/>
      <sheetName val="수원역(전체분)설계서"/>
      <sheetName val="식재가격"/>
      <sheetName val="식재총괄"/>
      <sheetName val="asd"/>
      <sheetName val="제출내역"/>
      <sheetName val="관급"/>
      <sheetName val="일대목차"/>
      <sheetName val="공사착공계"/>
      <sheetName val="䂰출양식"/>
      <sheetName val="CATV"/>
      <sheetName val="결선list"/>
      <sheetName val="바닥판"/>
      <sheetName val="산출근거"/>
      <sheetName val="입력DATA"/>
      <sheetName val="★도급내역"/>
      <sheetName val="back-data"/>
      <sheetName val="인월수표"/>
      <sheetName val="9509"/>
      <sheetName val="2공구산출내역"/>
      <sheetName val="견적서"/>
      <sheetName val="제잡비집계"/>
      <sheetName val="입력"/>
      <sheetName val="기초자료입력및 K치 확인"/>
      <sheetName val="실행예산"/>
      <sheetName val="MAIN"/>
      <sheetName val="단가(보완)"/>
      <sheetName val="대가 (보완)"/>
      <sheetName val="횡배수관재료-"/>
      <sheetName val="계산서(직선부)"/>
      <sheetName val="포장재료집계표"/>
      <sheetName val="콘크리트측구연장"/>
      <sheetName val="포장공"/>
      <sheetName val="-몰탈콘크리트"/>
      <sheetName val="-배수구조물공토공"/>
      <sheetName val="Factor"/>
      <sheetName val="대전-교대(A1-A2)"/>
      <sheetName val="기계경비"/>
      <sheetName val="의뢰내역서"/>
      <sheetName val="guard(mac)"/>
      <sheetName val="수목표준대가"/>
      <sheetName val="자재 단가 비교표(견적)"/>
      <sheetName val="자재 단가 비교표"/>
      <sheetName val="웅진교-S2"/>
      <sheetName val="몰탈재료산출"/>
      <sheetName val="단가기준"/>
      <sheetName val="화재 탐지 설비"/>
      <sheetName val="격점별물량"/>
      <sheetName val="산출목록표"/>
      <sheetName val="단가비교표"/>
      <sheetName val="직노"/>
      <sheetName val="한강운반비"/>
      <sheetName val="기본자료"/>
      <sheetName val="자재단가-1"/>
      <sheetName val="BDATA"/>
      <sheetName val="자단"/>
      <sheetName val="개소별수량산출"/>
      <sheetName val="36단가"/>
      <sheetName val="36수량"/>
      <sheetName val="48수량"/>
      <sheetName val="자재코드"/>
      <sheetName val="준공내역서표지"/>
      <sheetName val="4.전기"/>
      <sheetName val="노 무 비"/>
      <sheetName val="2.냉난방설비공사"/>
      <sheetName val="7.자동제어공사"/>
      <sheetName val="재료비노무비"/>
      <sheetName val="총공사원가"/>
      <sheetName val="건축공사원가"/>
      <sheetName val="설비공사원가"/>
      <sheetName val="분전반"/>
      <sheetName val="신설개소별 총집계표(동해-배전)"/>
      <sheetName val="안평역사 총집계"/>
      <sheetName val="내역전기"/>
      <sheetName val="Oper Amount"/>
      <sheetName val="경산"/>
      <sheetName val="등록자료"/>
      <sheetName val="단가 "/>
      <sheetName val="토목변경"/>
      <sheetName val="수입"/>
      <sheetName val="C지구"/>
      <sheetName val="사내도로"/>
      <sheetName val="오동"/>
      <sheetName val="대조"/>
      <sheetName val="나한"/>
      <sheetName val="유입량"/>
      <sheetName val="제잡비계산"/>
      <sheetName val="기본입력"/>
      <sheetName val="평야부단가"/>
      <sheetName val="미납품 현황"/>
      <sheetName val="조내역"/>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sheetData sheetId="378"/>
      <sheetData sheetId="379"/>
      <sheetData sheetId="380"/>
      <sheetData sheetId="381"/>
      <sheetData sheetId="382"/>
      <sheetData sheetId="383"/>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sheetData sheetId="400" refreshError="1"/>
      <sheetData sheetId="40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sheetData sheetId="414" refreshError="1"/>
      <sheetData sheetId="415" refreshError="1"/>
      <sheetData sheetId="416" refreshError="1"/>
      <sheetData sheetId="417" refreshError="1"/>
      <sheetData sheetId="418"/>
      <sheetData sheetId="419"/>
      <sheetData sheetId="420"/>
      <sheetData sheetId="42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sheetData sheetId="459"/>
      <sheetData sheetId="460"/>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산출내역"/>
      <sheetName val="원가계산"/>
      <sheetName val="원가근거"/>
      <sheetName val="직 영 비"/>
      <sheetName val="총괄내역"/>
      <sheetName val="세부내역"/>
      <sheetName val="일위집계"/>
      <sheetName val="일위대가"/>
      <sheetName val="단가조사"/>
      <sheetName val="노임단가"/>
      <sheetName val="노임"/>
      <sheetName val="밀양내역"/>
      <sheetName val="소포내역 (2)"/>
      <sheetName val="노무비"/>
      <sheetName val="터널조도"/>
      <sheetName val="단가일람"/>
      <sheetName val="단위량당중기"/>
      <sheetName val="단가산출"/>
      <sheetName val="전기일위목록"/>
      <sheetName val="소비자가"/>
      <sheetName val="원가계산서 "/>
      <sheetName val="금액총괄표"/>
      <sheetName val="시운전비"/>
      <sheetName val="예비품, 유지관리공구류"/>
      <sheetName val="단가조사-예비품"/>
      <sheetName val="기계내역서"/>
      <sheetName val="일위대가집계표"/>
      <sheetName val="노무비단가표"/>
      <sheetName val="단가조사-잡철"/>
      <sheetName val="단가조사-배관"/>
      <sheetName val="기자재설치비 산출서"/>
      <sheetName val="견적(제작)"/>
      <sheetName val="일반기기설치장비중량"/>
      <sheetName val="배관물량집계표"/>
      <sheetName val="배관물량산출"/>
      <sheetName val="배관지지대물량집계"/>
      <sheetName val="배관지지대"/>
      <sheetName val="단가조사-일위"/>
      <sheetName val="소각설비 기기리스트"/>
      <sheetName val="표  지"/>
      <sheetName val="배관지지대집계표"/>
      <sheetName val="덕트지지대 "/>
      <sheetName val="D-작업대 "/>
      <sheetName val="배관SUPPORT"/>
      <sheetName val="물가대비표"/>
      <sheetName val="요율"/>
      <sheetName val="재료비"/>
      <sheetName val="노무단가"/>
      <sheetName val="EQ-R1"/>
      <sheetName val="감가상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일위대가(가설)"/>
      <sheetName val="예산서"/>
      <sheetName val="노임단가"/>
      <sheetName val="금액내역서"/>
      <sheetName val="시행후면적"/>
      <sheetName val="관급자재"/>
      <sheetName val="수지예산"/>
      <sheetName val="변경관급자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요약"/>
      <sheetName val="제조원가계산서"/>
      <sheetName val="재료비산출표"/>
      <sheetName val="노무비산출표"/>
      <sheetName val="공수산출표"/>
      <sheetName val="임율 (2)"/>
      <sheetName val="경비산출표"/>
      <sheetName val="제조원가분석표"/>
      <sheetName val="일반관리비비율산출표"/>
      <sheetName val="Sheet1"/>
      <sheetName val="Sheet2"/>
      <sheetName val="Sheet3"/>
      <sheetName val="단가조사"/>
      <sheetName val="2F 회의실견적(5_14 일대)"/>
      <sheetName val="직재"/>
      <sheetName val="소포내역 (2)"/>
      <sheetName val="노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일위대가(4층원격)"/>
      <sheetName val="일위대가목록"/>
      <sheetName val="단가산출목록표"/>
      <sheetName val="내역서2안"/>
      <sheetName val="공종단가"/>
      <sheetName val="대,유,램"/>
      <sheetName val="단가표"/>
      <sheetName val="일위대가"/>
      <sheetName val="투찰추정"/>
      <sheetName val="일위대가_4층원격_"/>
      <sheetName val="내역서"/>
      <sheetName val="직노"/>
      <sheetName val="몸체(460×600)"/>
      <sheetName val="DATA1"/>
      <sheetName val="단가조사"/>
      <sheetName val="Sheet1"/>
      <sheetName val="설계내역"/>
      <sheetName val="단가산출"/>
      <sheetName val="단"/>
      <sheetName val="4.산출근거(추락방지)"/>
      <sheetName val="단가산출서"/>
      <sheetName val="일용노임단가2001상"/>
      <sheetName val="참조자료"/>
      <sheetName val="경산"/>
      <sheetName val="Macro1"/>
      <sheetName val="CATV"/>
      <sheetName val="내역"/>
      <sheetName val="일위대가(출입)"/>
      <sheetName val="인건비(VOICE)"/>
      <sheetName val=" HIT-&gt;HMC 견적(3900)"/>
      <sheetName val="I一般比"/>
      <sheetName val="산출목록표"/>
      <sheetName val="선급비용"/>
      <sheetName val="Mc1"/>
      <sheetName val="일용노임단가"/>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기자재 내역서"/>
      <sheetName val="일위대가"/>
      <sheetName val="Sheet1"/>
      <sheetName val="일위대가(4층원격)"/>
      <sheetName val="설직재-1"/>
      <sheetName val="대,유,램"/>
      <sheetName val="내역서"/>
      <sheetName val="일위대가_4층원격_"/>
      <sheetName val="내역서2안"/>
      <sheetName val="C-직노1"/>
      <sheetName val="D-경비1"/>
      <sheetName val="2F 회의실견적(5_14 일대)"/>
      <sheetName val="단가산출"/>
      <sheetName val="직노"/>
      <sheetName val="단가산출목록표"/>
      <sheetName val="공종단가"/>
      <sheetName val="일용노임단가2001상"/>
      <sheetName val="참조자료"/>
      <sheetName val="단가일람"/>
      <sheetName val="CATV"/>
      <sheetName val="단가조사"/>
      <sheetName val="단가"/>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공사원가계산서"/>
      <sheetName val="내역서"/>
      <sheetName val="일위대가목록"/>
      <sheetName val="일위대가표2"/>
      <sheetName val="내장물량산출"/>
      <sheetName val="노임단가"/>
      <sheetName val="N賃率-職"/>
      <sheetName val=" HIT-&gt;HMC 견적(3900)"/>
      <sheetName val="일위대가"/>
      <sheetName val="2F 회의실견적(5_14 일대)"/>
      <sheetName val="정통부일위대가표"/>
      <sheetName val="일위대가(4층원격)"/>
      <sheetName val="ilch"/>
      <sheetName val="단가산출"/>
      <sheetName val="전기일위목록"/>
      <sheetName val="Y-WORK"/>
      <sheetName val="내역서2안"/>
      <sheetName val="일위_파일"/>
      <sheetName val="기별(종합)"/>
      <sheetName val="직재"/>
      <sheetName val="시설물기초"/>
      <sheetName val="단가조사"/>
      <sheetName val="단가최종"/>
      <sheetName val="대가목록"/>
      <sheetName val="인건비"/>
      <sheetName val="수지예산"/>
      <sheetName val="토적단위"/>
      <sheetName val="부대내역"/>
      <sheetName val="WORK"/>
      <sheetName val="사업수지"/>
      <sheetName val="DATA1"/>
      <sheetName val="Data Vol"/>
      <sheetName val="J直材4"/>
      <sheetName val="대가호표"/>
      <sheetName val="I一般比"/>
      <sheetName val="정부노임단가"/>
      <sheetName val="제직재"/>
      <sheetName val="설직재-1"/>
      <sheetName val="제-노임"/>
      <sheetName val="Mc1"/>
      <sheetName val="용소리교"/>
      <sheetName val="원형맨홀수량"/>
      <sheetName val="산출기초"/>
      <sheetName val="단가산출목록표"/>
      <sheetName val="설계명세서(선로)"/>
      <sheetName val="보할공정"/>
      <sheetName val="포장공사"/>
      <sheetName val="기초자료"/>
      <sheetName val="단위량"/>
      <sheetName val="재료집계표2"/>
      <sheetName val="토적집계표"/>
      <sheetName val="4.산출근거(추락방지)"/>
      <sheetName val="준검 내역서"/>
      <sheetName val="노임"/>
      <sheetName val="원가"/>
      <sheetName val="일위"/>
      <sheetName val="요율"/>
      <sheetName val="표지"/>
      <sheetName val="간접경상비"/>
      <sheetName val="DS-최종"/>
      <sheetName val="환율"/>
      <sheetName val="WPL"/>
      <sheetName val="수량산출"/>
      <sheetName val="danga"/>
      <sheetName val="중기사용료"/>
      <sheetName val="계산근거"/>
      <sheetName val="단가"/>
      <sheetName val="시설물일위"/>
      <sheetName val="10월"/>
      <sheetName val="공정집계_국별"/>
      <sheetName val="을"/>
      <sheetName val="20관리비율"/>
      <sheetName val="Galaxy 소비자가격표"/>
      <sheetName val="갑지"/>
      <sheetName val="집계표"/>
      <sheetName val="연결임시"/>
      <sheetName val="9509"/>
      <sheetName val="일위대가(출입)"/>
      <sheetName val="을 1"/>
      <sheetName val="을 2"/>
      <sheetName val="기본계획"/>
      <sheetName val="가시설(TYPE-A)"/>
      <sheetName val="1-1평균터파기고(1)"/>
      <sheetName val="인건-측정"/>
      <sheetName val="제품TABLE"/>
      <sheetName val="MENU"/>
      <sheetName val="견적서"/>
      <sheetName val="입찰견적보고서"/>
      <sheetName val="단위수량"/>
      <sheetName val="Sheet1"/>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시행후면적"/>
      <sheetName val="결재표지1"/>
      <sheetName val="표지"/>
      <sheetName val="증감내역"/>
      <sheetName val="수지예산"/>
      <sheetName val="자재총"/>
      <sheetName val="검토조서"/>
      <sheetName val="신포총괄"/>
      <sheetName val="총괄공사"/>
      <sheetName val="영풍제"/>
      <sheetName val="장암제 "/>
      <sheetName val="언체(신)"/>
      <sheetName val="수량집계(장)"/>
      <sheetName val="평야부집계(장)"/>
      <sheetName val="평야부토적(장)"/>
      <sheetName val="자재집계(장)"/>
      <sheetName val="제당토적(장)"/>
      <sheetName val="여수토수량집계(장)"/>
      <sheetName val="여수토적(장)"/>
      <sheetName val="재료계산(장)"/>
      <sheetName val="평야부토적(신)"/>
      <sheetName val="평야부집계(신)"/>
      <sheetName val="신포제"/>
      <sheetName val="Sheet2"/>
      <sheetName val="재료계산(신)"/>
      <sheetName val="자재집계(신)"/>
      <sheetName val="수량집계(신)"/>
      <sheetName val="여수토적(신)"/>
      <sheetName val="제당토적(신)"/>
      <sheetName val="분수문그림"/>
      <sheetName val="여수토수량집계(신)"/>
      <sheetName val="자재집계(영)"/>
      <sheetName val="수량집계(영)"/>
      <sheetName val="사석헐기(영)"/>
      <sheetName val="여수토옹벽집계(영)"/>
      <sheetName val="영풍개거"/>
      <sheetName val="평야부토적(영)"/>
      <sheetName val="단가조견표"/>
      <sheetName val="단가목록(신)"/>
      <sheetName val="단산목록(신)"/>
      <sheetName val="단가산출기초(신)"/>
      <sheetName val="일일대가(신)"/>
      <sheetName val="자재단가"/>
      <sheetName val="단가목록(영)"/>
      <sheetName val="단산목록(영)"/>
      <sheetName val="일일대가(영)"/>
      <sheetName val="단가산출기초(영)"/>
      <sheetName val="단가목록(장)"/>
      <sheetName val="수로관그림"/>
      <sheetName val="일일대가(장)"/>
      <sheetName val="단산목록(장)"/>
      <sheetName val="단가산출기초(장)"/>
      <sheetName val="중기단가"/>
      <sheetName val="노임단가"/>
      <sheetName val="그라수량(신)"/>
      <sheetName val="그라작업일수(신)"/>
      <sheetName val="주입심도(신)"/>
      <sheetName val="공별내역(신)"/>
      <sheetName val="찬공(신)"/>
      <sheetName val="주입(신)"/>
      <sheetName val="그라수량(영)"/>
      <sheetName val="그라작업일수(영)"/>
      <sheetName val="주입심도(영)"/>
      <sheetName val="공별내역(영)"/>
      <sheetName val="찬공(영)"/>
      <sheetName val="주입(영)"/>
      <sheetName val="Sheet1"/>
      <sheetName val="수량산출"/>
      <sheetName val="관급자재"/>
      <sheetName val="변경관급자재"/>
      <sheetName val="투찰추정"/>
      <sheetName val="자재집계(장曬"/>
      <sheetName val="집계표"/>
      <sheetName val="단가표"/>
      <sheetName val="일위대가"/>
      <sheetName val="N賃率-職"/>
      <sheetName val="#REF"/>
      <sheetName val="신우"/>
      <sheetName val="단가일람"/>
      <sheetName val="조경일람"/>
      <sheetName val="Sheet3"/>
      <sheetName val="단위량당중기"/>
      <sheetName val="소형맨홀"/>
      <sheetName val="단가산출목록표"/>
      <sheetName val="호표총"/>
      <sheetName val="갑지1"/>
      <sheetName val="암거치수표"/>
      <sheetName val="재료집계표빽업"/>
      <sheetName val="암거수리계산서"/>
      <sheetName val="◀암거수리계산조서"/>
      <sheetName val="◀암거위치"/>
      <sheetName val="최종단면▶"/>
      <sheetName val="◀평균높이▶"/>
      <sheetName val="98수문일위"/>
      <sheetName val="6PILE  (돌출)"/>
      <sheetName val="96보완계획7.12"/>
      <sheetName val="수로단위수량"/>
      <sheetName val="토공"/>
      <sheetName val="Sheet5"/>
      <sheetName val="조명시설"/>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총괄집계"/>
      <sheetName val="철근집계표"/>
      <sheetName val="slab집계"/>
      <sheetName val="슬래브(30)"/>
      <sheetName val="부대공"/>
      <sheetName val="슬래브(1)"/>
      <sheetName val="슬래브(2)"/>
      <sheetName val="교대집계"/>
      <sheetName val="교대철근"/>
      <sheetName val="교대(A1)집계"/>
      <sheetName val="교대(A1)"/>
      <sheetName val="접속S(A1)"/>
      <sheetName val="교대(A2)집계"/>
      <sheetName val="교대(A2)"/>
      <sheetName val="날개벽(A2,좌)"/>
      <sheetName val="날개벽(A2,우)"/>
      <sheetName val="접속S(A2)"/>
      <sheetName val="교각집계"/>
      <sheetName val="교각철근"/>
      <sheetName val="P1-집계"/>
      <sheetName val="P1"/>
      <sheetName val="P2-집계"/>
      <sheetName val="P2"/>
      <sheetName val="P3-집계"/>
      <sheetName val="P3"/>
      <sheetName val="P4-집계"/>
      <sheetName val="P4"/>
      <sheetName val="P5-집계"/>
      <sheetName val="P5"/>
      <sheetName val="P6-집계"/>
      <sheetName val="P6"/>
      <sheetName val="옹벽집계"/>
      <sheetName val="옹벽철근(30)"/>
      <sheetName val="옹벽토공(RW1)"/>
      <sheetName val="옹벽토공(RW2)"/>
      <sheetName val="토공집계"/>
      <sheetName val="교대토공집계"/>
      <sheetName val="교대토공상세집계(A1)"/>
      <sheetName val="교대토공(A1)"/>
      <sheetName val="교대토공상세집계(A2)"/>
      <sheetName val="교대토공(A2)"/>
      <sheetName val="교각토공집계"/>
      <sheetName val="교각토공집계(P1)"/>
      <sheetName val="교각토공(P1)"/>
      <sheetName val="교각토공집계(P2)"/>
      <sheetName val="교각토공(P2)"/>
      <sheetName val="교각토공집계(P3)"/>
      <sheetName val="교각토공(P3)"/>
      <sheetName val="교각토공집계(P4)"/>
      <sheetName val="교각토공(P4)"/>
      <sheetName val="교각토공집계(P5)"/>
      <sheetName val="교각토공(P5)"/>
      <sheetName val="교각토공집계(P6)"/>
      <sheetName val="교각토공(P6)"/>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N賃率-職"/>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가설대가"/>
      <sheetName val="토공대가"/>
      <sheetName val="구조대가"/>
      <sheetName val="포설대가1"/>
      <sheetName val="부대대가"/>
      <sheetName val="제직재"/>
      <sheetName val="일위대가목록"/>
      <sheetName val="일위대가"/>
      <sheetName val="일위대가 집계표"/>
      <sheetName val="C-직노1"/>
      <sheetName val="D-경비1"/>
      <sheetName val="N賃率_職"/>
      <sheetName val="실행내역"/>
      <sheetName val="직노"/>
      <sheetName val="6PILE  (돌출)"/>
      <sheetName val="전선 및 전선관"/>
      <sheetName val="70%"/>
      <sheetName val="건축내역"/>
      <sheetName val="J直材4"/>
      <sheetName val="인건비(VOICE)"/>
      <sheetName val="국별인원"/>
      <sheetName val="ilch"/>
      <sheetName val="중기사용료"/>
      <sheetName val="대,유,램"/>
      <sheetName val="2공구산출내역"/>
      <sheetName val="용산1(해보)"/>
      <sheetName val="명세서"/>
      <sheetName val="단가산출목록표"/>
      <sheetName val="대목"/>
      <sheetName val="동원인원"/>
      <sheetName val="단가산출"/>
      <sheetName val="일위목록"/>
      <sheetName val="설계내역서"/>
      <sheetName val="DATE"/>
      <sheetName val="1안"/>
      <sheetName val="터파기및재료"/>
      <sheetName val="정산"/>
      <sheetName val="Sheet1"/>
      <sheetName val="I一般比"/>
      <sheetName val="일위대가(4층원격)"/>
      <sheetName val="쌍송교"/>
      <sheetName val="표지1"/>
      <sheetName val="별첨-기계경비 산출목록"/>
      <sheetName val="입찰안"/>
      <sheetName val="패널"/>
      <sheetName val="설계명세서"/>
      <sheetName val="SAMPLE"/>
      <sheetName val="유림골조"/>
      <sheetName val="건물"/>
      <sheetName val="1000 DB구축 부표"/>
      <sheetName val="노임"/>
      <sheetName val="10.공통-노임단가"/>
      <sheetName val="중기사용료산출근거"/>
      <sheetName val="단가 및 재료비"/>
      <sheetName val="노임단가표"/>
      <sheetName val="자재단가표"/>
      <sheetName val="수지예산"/>
      <sheetName val="내역서1999.8최종"/>
      <sheetName val="1차 내역서"/>
      <sheetName val="제-노임"/>
      <sheetName val="설직재-1"/>
      <sheetName val="시설물기초"/>
      <sheetName val="일위대가표(유단가)"/>
      <sheetName val="추가대화"/>
      <sheetName val="제경집계"/>
      <sheetName val="수량산출"/>
      <sheetName val="위치조서"/>
      <sheetName val="내역서"/>
      <sheetName val="기자재비"/>
      <sheetName val="산출목록표"/>
      <sheetName val="20관리비율"/>
      <sheetName val="참조자료"/>
      <sheetName val="조명시설"/>
      <sheetName val="#REF"/>
      <sheetName val="AV시스템"/>
      <sheetName val="CAUDIT"/>
      <sheetName val="단가산출목록"/>
      <sheetName val="실적공사비단가"/>
      <sheetName val="대가"/>
      <sheetName val="Sheet3"/>
      <sheetName val="옥외 전력간선공사"/>
      <sheetName val="전기외주내역"/>
      <sheetName val="DATA"/>
      <sheetName val="데이타"/>
      <sheetName val="내역서2안"/>
      <sheetName val="CT "/>
      <sheetName val="원가_(2)"/>
      <sheetName val="6PILE__(돌출)"/>
      <sheetName val="일위대가_집계표"/>
      <sheetName val="전선_및_전선관"/>
      <sheetName val="1000_DB구축_부표"/>
      <sheetName val="원가계산서"/>
      <sheetName val="갑지"/>
      <sheetName val="집계표"/>
      <sheetName val="가로등내역서"/>
      <sheetName val="GISDB_단가산출목록"/>
      <sheetName val="GISDB_단가산출표"/>
      <sheetName val="기본일위"/>
      <sheetName val="인건비"/>
      <sheetName val="단가조사"/>
      <sheetName val="단가 "/>
      <sheetName val="일위대가 (PM)"/>
      <sheetName val="시설장비부하계산서"/>
      <sheetName val="9509"/>
      <sheetName val="공정량산출내역서 "/>
      <sheetName val="5흙막이"/>
      <sheetName val="견적서"/>
      <sheetName val="노임이"/>
      <sheetName val="8.PILE  (돌출)"/>
      <sheetName val="공종단가"/>
      <sheetName val="재료"/>
      <sheetName val="설치자재"/>
      <sheetName val="구리토평1전기"/>
      <sheetName val="대"/>
      <sheetName val="자료"/>
      <sheetName val="을"/>
      <sheetName val="물량산출(지점)"/>
      <sheetName val="단"/>
      <sheetName val="일용노임단가2001상"/>
      <sheetName val="WORK"/>
      <sheetName val="일위대가표(교체)"/>
      <sheetName val="2000시행총괄"/>
      <sheetName val="산출"/>
      <sheetName val="노임단가"/>
      <sheetName val="자재단가"/>
      <sheetName val="증감대비"/>
      <sheetName val="도로정위치부표"/>
      <sheetName val="도로조사부표"/>
      <sheetName val="CATV"/>
      <sheetName val="2-1. 경관조명 내역총괄표"/>
      <sheetName val="경율산정.XLS"/>
      <sheetName val="골조시행"/>
      <sheetName val="ABUT수량-A1"/>
      <sheetName val="INPUT"/>
      <sheetName val="날개벽"/>
      <sheetName val="식재일위대가"/>
      <sheetName val="동원(3)"/>
      <sheetName val="노무비단가"/>
      <sheetName val="내역1"/>
      <sheetName val="화해(함평)"/>
      <sheetName val="화해(장성)"/>
      <sheetName val="시설물일위"/>
      <sheetName val="수량산출1"/>
      <sheetName val="Baby일위대가"/>
      <sheetName val="불법주정차"/>
      <sheetName val="Sheet4"/>
      <sheetName val="단가기준"/>
      <sheetName val="현장경비"/>
      <sheetName val="공문"/>
      <sheetName val="기준FACTOR"/>
      <sheetName val="9811"/>
      <sheetName val="단가산출서"/>
      <sheetName val="전기"/>
      <sheetName val="공사비"/>
      <sheetName val="일위대가(출입)"/>
      <sheetName val="금액내역서"/>
      <sheetName val="현장관리비"/>
      <sheetName val="단가조사서"/>
      <sheetName val="횡 연장"/>
      <sheetName val="암거단위"/>
      <sheetName val="일위대가(가설)"/>
      <sheetName val="PANEL가격"/>
      <sheetName val="ELECTRIC"/>
      <sheetName val="차액보증"/>
      <sheetName val="소방"/>
      <sheetName val="정부노임단가"/>
      <sheetName val="전력"/>
      <sheetName val="특수선일위대가"/>
      <sheetName val="3련 BOX"/>
      <sheetName val="예정공정표 (2)"/>
      <sheetName val="노무비"/>
      <sheetName val="96작생능"/>
      <sheetName val="환율"/>
      <sheetName val="Sheet13"/>
      <sheetName val="Customer Databas"/>
      <sheetName val="전체"/>
      <sheetName val="갑지(추정)"/>
      <sheetName val="프랜트면허"/>
      <sheetName val="2.냉난방설비공사"/>
      <sheetName val="7.자동제어공사"/>
      <sheetName val="동수"/>
      <sheetName val="TOTAL"/>
      <sheetName val="식재인부"/>
      <sheetName val="도급FORM"/>
      <sheetName val="실행철강하도"/>
      <sheetName val="급수 (LPM)"/>
      <sheetName val="CTEMCOST"/>
      <sheetName val="전차선로 물량표"/>
      <sheetName val="한강운반비"/>
      <sheetName val="자재"/>
      <sheetName val="파일의이용"/>
      <sheetName val="일위"/>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row r="5">
          <cell r="I5">
            <v>1</v>
          </cell>
        </row>
        <row r="6">
          <cell r="I6">
            <v>2</v>
          </cell>
        </row>
        <row r="7">
          <cell r="I7" t="str">
            <v xml:space="preserve"> </v>
          </cell>
        </row>
        <row r="8">
          <cell r="I8">
            <v>4</v>
          </cell>
        </row>
        <row r="9">
          <cell r="I9" t="str">
            <v>&lt; 표 : 1 &gt; 참조</v>
          </cell>
        </row>
        <row r="10">
          <cell r="I10">
            <v>6</v>
          </cell>
        </row>
        <row r="11">
          <cell r="I11" t="str">
            <v xml:space="preserve"> </v>
          </cell>
        </row>
        <row r="12">
          <cell r="I12" t="str">
            <v>&lt; 표 : 9 &gt; 참조</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t="str">
            <v>&lt; 표 : 15 &gt; 참조</v>
          </cell>
        </row>
        <row r="22">
          <cell r="I22">
            <v>18</v>
          </cell>
        </row>
        <row r="23">
          <cell r="I23" t="str">
            <v>&lt; 표 : 18 &gt;  참조</v>
          </cell>
        </row>
        <row r="24">
          <cell r="I24" t="str">
            <v>&lt; 표 : 20 &gt;  참조</v>
          </cell>
        </row>
        <row r="25">
          <cell r="I25">
            <v>21</v>
          </cell>
        </row>
        <row r="26">
          <cell r="I26" t="str">
            <v>&lt; 표 : 23 &gt;  참조</v>
          </cell>
        </row>
        <row r="27">
          <cell r="I27" t="str">
            <v xml:space="preserve"> </v>
          </cell>
        </row>
        <row r="28">
          <cell r="I28">
            <v>24</v>
          </cell>
        </row>
        <row r="29">
          <cell r="I29">
            <v>25</v>
          </cell>
        </row>
        <row r="30">
          <cell r="I30" t="str">
            <v>단위 : 원/대</v>
          </cell>
        </row>
      </sheetData>
      <sheetData sheetId="2">
        <row r="5">
          <cell r="I5">
            <v>1</v>
          </cell>
        </row>
      </sheetData>
      <sheetData sheetId="3">
        <row r="7">
          <cell r="I7" t="str">
            <v xml:space="preserve"> </v>
          </cell>
        </row>
      </sheetData>
      <sheetData sheetId="4">
        <row r="7">
          <cell r="I7" t="str">
            <v xml:space="preserve"> </v>
          </cell>
        </row>
      </sheetData>
      <sheetData sheetId="5">
        <row r="5">
          <cell r="I5">
            <v>1</v>
          </cell>
        </row>
      </sheetData>
      <sheetData sheetId="6">
        <row r="5">
          <cell r="I5">
            <v>1</v>
          </cell>
        </row>
      </sheetData>
      <sheetData sheetId="7">
        <row r="7">
          <cell r="I7" t="str">
            <v xml:space="preserve"> </v>
          </cell>
        </row>
      </sheetData>
      <sheetData sheetId="8">
        <row r="7">
          <cell r="I7" t="str">
            <v/>
          </cell>
        </row>
      </sheetData>
      <sheetData sheetId="9">
        <row r="7">
          <cell r="I7" t="str">
            <v/>
          </cell>
        </row>
      </sheetData>
      <sheetData sheetId="10">
        <row r="7">
          <cell r="I7" t="str">
            <v/>
          </cell>
        </row>
      </sheetData>
      <sheetData sheetId="11">
        <row r="7">
          <cell r="I7">
            <v>0</v>
          </cell>
        </row>
      </sheetData>
      <sheetData sheetId="12">
        <row r="7">
          <cell r="I7">
            <v>0</v>
          </cell>
        </row>
      </sheetData>
      <sheetData sheetId="13">
        <row r="7">
          <cell r="I7">
            <v>0</v>
          </cell>
        </row>
      </sheetData>
      <sheetData sheetId="14">
        <row r="7">
          <cell r="I7">
            <v>0</v>
          </cell>
        </row>
      </sheetData>
      <sheetData sheetId="15">
        <row r="7">
          <cell r="I7">
            <v>0</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laroux"/>
      <sheetName val="원가표지 "/>
      <sheetName val="원가계산서 총괄"/>
      <sheetName val="원가계산서"/>
      <sheetName val="시대표지"/>
      <sheetName val="시대"/>
      <sheetName val="문화정보1"/>
      <sheetName val="문화정보2"/>
      <sheetName val="삼영-1"/>
      <sheetName val="삼영-2"/>
      <sheetName val="내역-1"/>
      <sheetName val="공량산출서"/>
    </sheetNames>
    <definedNames>
      <definedName name="han_code"/>
    </definedNames>
    <sheetDataSet>
      <sheetData sheetId="0" refreshError="1"/>
      <sheetData sheetId="1"/>
      <sheetData sheetId="2"/>
      <sheetData sheetId="3"/>
      <sheetData sheetId="4" refreshError="1"/>
      <sheetData sheetId="5" refreshError="1"/>
      <sheetData sheetId="6" refreshError="1"/>
      <sheetData sheetId="7"/>
      <sheetData sheetId="8" refreshError="1"/>
      <sheetData sheetId="9"/>
      <sheetData sheetId="10" refreshError="1"/>
      <sheetData sheetId="11" refreshError="1"/>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일명"/>
      <sheetName val="일명95"/>
      <sheetName val="일비"/>
      <sheetName val="일비95"/>
      <sheetName val="경명"/>
      <sheetName val="경명95"/>
      <sheetName val="경배"/>
      <sheetName val="경배95"/>
      <sheetName val="임율"/>
      <sheetName val="임율95"/>
      <sheetName val="간노비"/>
      <sheetName val="간노비95"/>
      <sheetName val="직노"/>
      <sheetName val="공정율"/>
      <sheetName val="pldt"/>
      <sheetName val="건집"/>
      <sheetName val="건축"/>
      <sheetName val="기설집"/>
      <sheetName val="설집"/>
      <sheetName val="적용건축"/>
      <sheetName val="Baby일위대가"/>
      <sheetName val="일위대가목록"/>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일위대가(가설)"/>
      <sheetName val="예산서"/>
      <sheetName val="노임단가"/>
      <sheetName val="직노"/>
      <sheetName val="Baby일위대가"/>
      <sheetName val="적용건축"/>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기기리스트"/>
      <sheetName val="GI-LIST"/>
      <sheetName val="Sheet1"/>
      <sheetName val="조도계산서 (도서)"/>
      <sheetName val="일위대가(가설)"/>
      <sheetName val="Y-WORK"/>
      <sheetName val="견적서"/>
      <sheetName val="신우"/>
      <sheetName val="단락전류-A"/>
      <sheetName val="견적을지"/>
      <sheetName val="명세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일위대가(가설)"/>
      <sheetName val="직노"/>
      <sheetName val="노임단가"/>
    </sheetNames>
    <sheetDataSet>
      <sheetData sheetId="0" refreshError="1"/>
      <sheetData sheetId="1" refreshError="1"/>
      <sheetData sheetId="2" refreshError="1"/>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본선HH (2)"/>
      <sheetName val="본선hh(2)"/>
      <sheetName val="직재"/>
    </sheetNames>
    <definedNames>
      <definedName name="매크로11"/>
    </definedNames>
    <sheetDataSet>
      <sheetData sheetId="0" refreshError="1"/>
      <sheetData sheetId="1" refreshError="1"/>
      <sheetData sheetId="2" refreshError="1"/>
    </sheetDataSet>
  </externalBook>
</externalLink>
</file>

<file path=xl/externalLinks/externalLink82.xml><?xml version="1.0" encoding="utf-8"?>
<externalLink xmlns="http://schemas.openxmlformats.org/spreadsheetml/2006/main">
  <externalBook xmlns:r="http://schemas.openxmlformats.org/officeDocument/2006/relationships" r:id="rId1">
    <sheetNames>
      <sheetName val="Sheet1"/>
      <sheetName val="Sheet2"/>
      <sheetName val="Sheet3"/>
      <sheetName val="산출내역서집계표"/>
      <sheetName val="#REF"/>
      <sheetName val="요율"/>
      <sheetName val="기계경비일람"/>
      <sheetName val="광산내역"/>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3.xml><?xml version="1.0" encoding="utf-8"?>
<externalLink xmlns="http://schemas.openxmlformats.org/spreadsheetml/2006/main">
  <externalBook xmlns:r="http://schemas.openxmlformats.org/officeDocument/2006/relationships" r:id="rId1">
    <sheetNames>
      <sheetName val="PAD TR보호대기초"/>
      <sheetName val="가로등기초"/>
      <sheetName val="HANDHOLE(2)"/>
      <sheetName val="총괄"/>
      <sheetName val="HANDHOLE_2_"/>
      <sheetName val="금액내역서"/>
      <sheetName val="#REF"/>
      <sheetName val="내역서"/>
      <sheetName val="옵션"/>
      <sheetName val="수량산출"/>
      <sheetName val="산출근거통합"/>
      <sheetName val="I一般比"/>
      <sheetName val="직노"/>
      <sheetName val="내역"/>
      <sheetName val="단가"/>
      <sheetName val="노무비"/>
      <sheetName val="제이스_일위대가표"/>
      <sheetName val="단위수량"/>
      <sheetName val="J直材4"/>
      <sheetName val="기본일위"/>
      <sheetName val="공조기휀"/>
      <sheetName val="맨홀수량산출"/>
      <sheetName val="N賃率-職"/>
      <sheetName val="원가계산서"/>
    </sheetNames>
    <sheetDataSet>
      <sheetData sheetId="0"/>
      <sheetData sheetId="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84.xml><?xml version="1.0" encoding="utf-8"?>
<externalLink xmlns="http://schemas.openxmlformats.org/spreadsheetml/2006/main">
  <externalBook xmlns:r="http://schemas.openxmlformats.org/officeDocument/2006/relationships" r:id="rId1">
    <sheetNames>
      <sheetName val="N賃率-職"/>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I一般比"/>
      <sheetName val="20관리비율"/>
      <sheetName val="전선 및 전선관"/>
      <sheetName val="일위대가"/>
      <sheetName val="동원(3)"/>
      <sheetName val="노무비단가"/>
      <sheetName val="옥외 전력간선공사"/>
      <sheetName val="내역1"/>
      <sheetName val="#REF"/>
      <sheetName val="b_balju_cho"/>
      <sheetName val="화해(함평)"/>
      <sheetName val="화해(장성)"/>
      <sheetName val="내역서"/>
      <sheetName val="N賃率_職"/>
      <sheetName val="시설물일위"/>
      <sheetName val="순공사비"/>
      <sheetName val="노임"/>
      <sheetName val="수량산출1"/>
      <sheetName val="자재단가표"/>
      <sheetName val="Baby일위대가"/>
      <sheetName val="노임단가"/>
      <sheetName val="C-직노1"/>
      <sheetName val="중기사용료"/>
      <sheetName val="경율산정.XLS"/>
      <sheetName val="노무비"/>
      <sheetName val="공조기휀"/>
      <sheetName val="수량산출"/>
      <sheetName val="인부임"/>
      <sheetName val="중기일위대가"/>
      <sheetName val="토공"/>
      <sheetName val="제작비추산총괄표"/>
      <sheetName val="일위대가(가설)"/>
      <sheetName val="내역"/>
      <sheetName val="지급자재"/>
      <sheetName val="유림골조"/>
      <sheetName val="을지"/>
      <sheetName val="KCS-CA"/>
      <sheetName val="Sheet1"/>
      <sheetName val="J直材4"/>
      <sheetName val="Data"/>
      <sheetName val="단가조사"/>
      <sheetName val="날개벽수량표"/>
      <sheetName val="집계"/>
      <sheetName val="새공통"/>
      <sheetName val="공사원가계산서"/>
      <sheetName val="문산"/>
      <sheetName val="다곡2교"/>
      <sheetName val="직노"/>
      <sheetName val="을-ATYPE"/>
      <sheetName val="DATE"/>
      <sheetName val="조건표"/>
      <sheetName val="원형맨홀수량"/>
      <sheetName val="단"/>
      <sheetName val="총괄표"/>
      <sheetName val="이토변실"/>
      <sheetName val="산경"/>
      <sheetName val="제36-40호표"/>
      <sheetName val="총괄집계표"/>
      <sheetName val="CT "/>
      <sheetName val="재료"/>
      <sheetName val="설치자재"/>
      <sheetName val="기본사항"/>
      <sheetName val="환산"/>
      <sheetName val="일위"/>
      <sheetName val="전기공사일위대가"/>
      <sheetName val="총괄내역서"/>
      <sheetName val="샌딩 에폭시 도장"/>
      <sheetName val="일반문틀 설치"/>
      <sheetName val="일위대가목록"/>
      <sheetName val="기본일위"/>
      <sheetName val="교각1"/>
      <sheetName val="목록"/>
      <sheetName val="재정비직인"/>
      <sheetName val="재정비내역"/>
      <sheetName val="지적고시내역"/>
      <sheetName val="원가_(2)"/>
      <sheetName val="전선_및_전선관"/>
      <sheetName val="옥외_전력간선공사"/>
      <sheetName val="경율산정_XLS"/>
      <sheetName val="품셈"/>
      <sheetName val="CTEMCOST"/>
      <sheetName val="차액보증"/>
      <sheetName val="인사자료총집계"/>
      <sheetName val="WATER"/>
      <sheetName val="차도부연장현황"/>
      <sheetName val="2.수량조서(발주용)"/>
      <sheetName val="Galaxy 소비자가격표"/>
      <sheetName val="96노임기준"/>
      <sheetName val="6PILE  (돌출)"/>
      <sheetName val="공종별수량집계"/>
      <sheetName val="담장산출"/>
      <sheetName val="단위수량"/>
      <sheetName val="70%"/>
      <sheetName val="견적"/>
      <sheetName val="P&amp;L(Ahn)"/>
      <sheetName val="포장공"/>
      <sheetName val="배수공"/>
      <sheetName val="약전설비"/>
      <sheetName val="업체명"/>
      <sheetName val="관리"/>
      <sheetName val="절감효과"/>
      <sheetName val="설계예시"/>
      <sheetName val="간접비총괄 (2)"/>
      <sheetName val="구조물공"/>
      <sheetName val="부대공"/>
      <sheetName val="증감대비"/>
      <sheetName val="적현로"/>
      <sheetName val="아파트"/>
      <sheetName val="소비자가"/>
      <sheetName val="설직재-1"/>
      <sheetName val="EQT-ESTN"/>
      <sheetName val="기술부 VENDOR LIST"/>
      <sheetName val="B1(반포1차)"/>
      <sheetName val="D-경비1"/>
      <sheetName val="건축내역"/>
      <sheetName val="8.수량산출서"/>
      <sheetName val="9.단가조사서"/>
      <sheetName val="6.일위목록"/>
      <sheetName val="Sheet9"/>
      <sheetName val="중기사용료산출근거"/>
      <sheetName val="단가 및 재료비"/>
      <sheetName val="전기"/>
      <sheetName val="요율"/>
      <sheetName val="하도관리"/>
      <sheetName val="확약서"/>
      <sheetName val="1차설계변경내역"/>
      <sheetName val="건축-물가변동"/>
      <sheetName val="퇴직영수증"/>
      <sheetName val="원가계산서"/>
      <sheetName val="일위목록"/>
      <sheetName val="단위단가"/>
      <sheetName val="000000"/>
      <sheetName val="COST"/>
      <sheetName val="Sheet4"/>
      <sheetName val="을_ATYPE"/>
      <sheetName val="견적서"/>
      <sheetName val="합천내역"/>
      <sheetName val="공통가설"/>
      <sheetName val="인건비"/>
      <sheetName val="dt0301"/>
      <sheetName val="dtt0301"/>
      <sheetName val="(변경계약)총괄내역"/>
      <sheetName val="시행후면적"/>
      <sheetName val="품셈TABLE"/>
      <sheetName val="기존단가 (2)"/>
      <sheetName val="자료입력"/>
      <sheetName val="예산명세서"/>
      <sheetName val="guard(mac)"/>
      <sheetName val="조명시설"/>
      <sheetName val="아파트_9"/>
      <sheetName val="일위대가표(유단가)"/>
      <sheetName val="정부노임단가"/>
      <sheetName val="4. 자재단가비교표"/>
      <sheetName val="4. 일위대가"/>
      <sheetName val="노임단가(일반)"/>
      <sheetName val="전기일위대가"/>
      <sheetName val="가설대가"/>
      <sheetName val="토공대가"/>
      <sheetName val="구조대가"/>
      <sheetName val="포설대가1"/>
      <sheetName val="부대대가"/>
      <sheetName val="공정집계_국별"/>
      <sheetName val="대목"/>
      <sheetName val="지수"/>
      <sheetName val="갑지(추정)"/>
      <sheetName val="Sheet5"/>
      <sheetName val="FACTOR"/>
      <sheetName val="소화설비"/>
      <sheetName val="내역서(실)"/>
      <sheetName val="단가산출"/>
      <sheetName val="경산"/>
      <sheetName val="변압기 및 발전기 용량"/>
      <sheetName val="5사남"/>
      <sheetName val="일위대가표"/>
      <sheetName val="工관리비율"/>
      <sheetName val="工완성공사율"/>
      <sheetName val="1차 내역서"/>
      <sheetName val="구리토평1전기"/>
      <sheetName val="적용단위길이"/>
      <sheetName val="피벗테이블데이터분석"/>
      <sheetName val="특수기호강도거푸집"/>
      <sheetName val="종배수관면벽신"/>
      <sheetName val="종배수관(신)"/>
      <sheetName val="해창정"/>
      <sheetName val="기본단가표"/>
      <sheetName val="기계설비"/>
      <sheetName val="설계내역서"/>
      <sheetName val="공사개요"/>
      <sheetName val="MOKDONG(1)"/>
      <sheetName val="준검 내역서"/>
      <sheetName val="설계명세서"/>
      <sheetName val="Sheet3"/>
      <sheetName val="대구-교대(A1)"/>
      <sheetName val="대전-교대(A1-A2)"/>
      <sheetName val="Total"/>
      <sheetName val="시설물기초"/>
      <sheetName val="단1"/>
      <sheetName val="sw1"/>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refreshError="1"/>
      <sheetData sheetId="2">
        <row r="7">
          <cell r="I7" t="str">
            <v/>
          </cell>
        </row>
      </sheetData>
      <sheetData sheetId="3">
        <row r="7">
          <cell r="I7" t="str">
            <v xml:space="preserve"> </v>
          </cell>
        </row>
      </sheetData>
      <sheetData sheetId="4">
        <row r="7">
          <cell r="I7" t="str">
            <v/>
          </cell>
        </row>
      </sheetData>
      <sheetData sheetId="5">
        <row r="7">
          <cell r="I7" t="str">
            <v/>
          </cell>
        </row>
      </sheetData>
      <sheetData sheetId="6">
        <row r="7">
          <cell r="I7" t="str">
            <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Set>
  </externalBook>
</externalLink>
</file>

<file path=xl/externalLinks/externalLink85.xml><?xml version="1.0" encoding="utf-8"?>
<externalLink xmlns="http://schemas.openxmlformats.org/spreadsheetml/2006/main">
  <externalBook xmlns:r="http://schemas.openxmlformats.org/officeDocument/2006/relationships" r:id="rId1">
    <sheetNames>
      <sheetName val="단가"/>
      <sheetName val="직노"/>
      <sheetName val="I一般比"/>
      <sheetName val="N賃率-職"/>
      <sheetName val="설비단가표"/>
      <sheetName val="공사비"/>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86.xml><?xml version="1.0" encoding="utf-8"?>
<externalLink xmlns="http://schemas.openxmlformats.org/spreadsheetml/2006/main">
  <externalBook xmlns:r="http://schemas.openxmlformats.org/officeDocument/2006/relationships" r:id="rId1">
    <sheetNames>
      <sheetName val="총집계"/>
      <sheetName val="독자1집계"/>
      <sheetName val="독자1공구"/>
      <sheetName val="독자2집계"/>
      <sheetName val="독자2공구"/>
      <sheetName val="귀곡집계"/>
      <sheetName val="귀곡공구"/>
      <sheetName val="중동집계"/>
      <sheetName val="중동공구"/>
      <sheetName val="건설기계가격표"/>
      <sheetName val="화해(함평)"/>
      <sheetName val="화해(장성)"/>
      <sheetName val="용산3(영광)"/>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87.xml><?xml version="1.0" encoding="utf-8"?>
<externalLink xmlns="http://schemas.openxmlformats.org/spreadsheetml/2006/main">
  <externalBook xmlns:r="http://schemas.openxmlformats.org/officeDocument/2006/relationships" r:id="rId1">
    <sheetNames>
      <sheetName val="표지1"/>
      <sheetName val="간지1 (2)"/>
      <sheetName val="총집계1"/>
      <sheetName val="원가1"/>
      <sheetName val="(재료간지)"/>
      <sheetName val="재,집"/>
      <sheetName val="재계(1)"/>
      <sheetName val="재계(2)"/>
      <sheetName val="재계수장고"/>
      <sheetName val="(노무간지)"/>
      <sheetName val="노,집"/>
      <sheetName val="노계(1)"/>
      <sheetName val="노계(2)"/>
      <sheetName val="노계(수장고)"/>
      <sheetName val="간노비산출"/>
      <sheetName val="간노비명"/>
      <sheetName val="(경비간지) (2)"/>
      <sheetName val="경비계산 (2)"/>
      <sheetName val="경비배부율 (4)"/>
      <sheetName val="안전관리비"/>
      <sheetName val="산재보험"/>
      <sheetName val="(일반간지)"/>
      <sheetName val="일반관리비율"/>
      <sheetName val="이윤"/>
      <sheetName val="단가비교1"/>
      <sheetName val="일위집계표"/>
      <sheetName val="시설부문일위대가1"/>
      <sheetName val="수량산출서"/>
      <sheetName val="항온일위목록1"/>
      <sheetName val="항온항습일위1"/>
      <sheetName val="항온단가표1"/>
      <sheetName val="전등수량1"/>
      <sheetName val="전열수량1"/>
      <sheetName val="소방수량1"/>
      <sheetName val="시중노임1"/>
      <sheetName val="정리된거1"/>
      <sheetName val="원가2"/>
      <sheetName val="내역작업2"/>
      <sheetName val="수량산출2"/>
      <sheetName val="일위갑2"/>
      <sheetName val="일위2"/>
      <sheetName val="단가조사서2"/>
      <sheetName val="원가3"/>
      <sheetName val="내역3"/>
      <sheetName val="물량3"/>
      <sheetName val="공수3"/>
      <sheetName val="단가3"/>
      <sheetName val="제조노임3"/>
      <sheetName val="원가4"/>
      <sheetName val="내역4"/>
      <sheetName val="공량집4"/>
      <sheetName val="공량4"/>
      <sheetName val="배관배선4"/>
      <sheetName val="단가4"/>
      <sheetName val="노임4"/>
      <sheetName val="원가5"/>
      <sheetName val="집계5"/>
      <sheetName val="재료5"/>
      <sheetName val="인건비5"/>
      <sheetName val="공정STEP5"/>
      <sheetName val="총스텝5"/>
      <sheetName val="기본5"/>
      <sheetName val="기술5"/>
      <sheetName val="총괄6"/>
      <sheetName val="내역6"/>
      <sheetName val="단가6"/>
      <sheetName val="기계공사"/>
      <sheetName val="노임단가"/>
      <sheetName val="일위"/>
      <sheetName val="공사비총"/>
      <sheetName val="설직재-1"/>
      <sheetName val="제직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88.xml><?xml version="1.0" encoding="utf-8"?>
<externalLink xmlns="http://schemas.openxmlformats.org/spreadsheetml/2006/main">
  <externalBook xmlns:r="http://schemas.openxmlformats.org/officeDocument/2006/relationships" r:id="rId1">
    <sheetNames>
      <sheetName val="VXXXXX"/>
      <sheetName val="물량산출표"/>
      <sheetName val="수문 "/>
      <sheetName val="내역"/>
      <sheetName val="D일위"/>
      <sheetName val="제진설비"/>
      <sheetName val="설계개요"/>
      <sheetName val="총괄"/>
      <sheetName val="총괄 (2)"/>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9.xml><?xml version="1.0" encoding="utf-8"?>
<externalLink xmlns="http://schemas.openxmlformats.org/spreadsheetml/2006/main">
  <externalBook xmlns:r="http://schemas.openxmlformats.org/officeDocument/2006/relationships" r:id="rId1">
    <sheetNames>
      <sheetName val="VXXXXX"/>
      <sheetName val="물량산출표"/>
      <sheetName val="수문 "/>
      <sheetName val="내역"/>
      <sheetName val="D일위"/>
      <sheetName val="제진설비"/>
      <sheetName val="설계개요"/>
      <sheetName val="총괄"/>
      <sheetName val="총괄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침사지"/>
      <sheetName val="유입펌프"/>
      <sheetName val="조정조"/>
      <sheetName val="최초침전지"/>
      <sheetName val="포기조"/>
      <sheetName val="송풍기"/>
      <sheetName val="최종침전지"/>
      <sheetName val="UV소독"/>
      <sheetName val="용수공급"/>
      <sheetName val="농축조"/>
      <sheetName val="탈수기"/>
      <sheetName val="탈취설비"/>
      <sheetName val="약품설비"/>
      <sheetName val="약품공급2"/>
      <sheetName val="기기리스트"/>
      <sheetName val="AS-YONG"/>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0.xml><?xml version="1.0" encoding="utf-8"?>
<externalLink xmlns="http://schemas.openxmlformats.org/spreadsheetml/2006/main">
  <externalBook xmlns:r="http://schemas.openxmlformats.org/officeDocument/2006/relationships" r:id="rId1">
    <sheetNames>
      <sheetName val="Sheet1 (2)"/>
      <sheetName val="Sheet1"/>
      <sheetName val="Sheet2"/>
      <sheetName val="Sheet3"/>
      <sheetName val="Sheet1 (3)"/>
      <sheetName val="Sheet2 (3)"/>
      <sheetName val="Sheet3 (3)"/>
      <sheetName val="내역"/>
      <sheetName val="교대(A1)"/>
    </sheetNames>
    <sheetDataSet>
      <sheetData sheetId="0"/>
      <sheetData sheetId="1"/>
      <sheetData sheetId="2"/>
      <sheetData sheetId="3"/>
      <sheetData sheetId="4"/>
      <sheetData sheetId="5"/>
      <sheetData sheetId="6"/>
      <sheetData sheetId="7" refreshError="1"/>
      <sheetData sheetId="8" refreshError="1"/>
    </sheetDataSet>
  </externalBook>
</externalLink>
</file>

<file path=xl/externalLinks/externalLink91.xml><?xml version="1.0" encoding="utf-8"?>
<externalLink xmlns="http://schemas.openxmlformats.org/spreadsheetml/2006/main">
  <externalBook xmlns:r="http://schemas.openxmlformats.org/officeDocument/2006/relationships" r:id="rId1">
    <sheetNames>
      <sheetName val="고압"/>
      <sheetName val="일위대가표"/>
      <sheetName val="1"/>
      <sheetName val="신성을"/>
      <sheetName val="2"/>
      <sheetName val="성원을"/>
      <sheetName val="성원을 (2)"/>
      <sheetName val="3"/>
      <sheetName val="성원을 (3)"/>
      <sheetName val="부경을"/>
      <sheetName val="단가조사  (2)"/>
      <sheetName val="관급자재"/>
      <sheetName val="자재"/>
      <sheetName val="단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2.xml><?xml version="1.0" encoding="utf-8"?>
<externalLink xmlns="http://schemas.openxmlformats.org/spreadsheetml/2006/main">
  <externalBook xmlns:r="http://schemas.openxmlformats.org/officeDocument/2006/relationships" r:id="rId1">
    <sheetNames>
      <sheetName val="화산공정"/>
      <sheetName val="Sheet1 (2)"/>
      <sheetName val="경율산정.XLS"/>
    </sheetNames>
    <sheetDataSet>
      <sheetData sheetId="0" refreshError="1"/>
      <sheetData sheetId="1" refreshError="1"/>
      <sheetData sheetId="2" refreshError="1"/>
    </sheetDataSet>
  </externalBook>
</externalLink>
</file>

<file path=xl/externalLinks/externalLink93.xml><?xml version="1.0" encoding="utf-8"?>
<externalLink xmlns="http://schemas.openxmlformats.org/spreadsheetml/2006/main">
  <externalBook xmlns:r="http://schemas.openxmlformats.org/officeDocument/2006/relationships" r:id="rId1">
    <sheetNames>
      <sheetName val="고압"/>
      <sheetName val="일위대가표"/>
      <sheetName val="1"/>
      <sheetName val="신성을"/>
      <sheetName val="2"/>
      <sheetName val="성원을"/>
      <sheetName val="성원을 (2)"/>
      <sheetName val="3"/>
      <sheetName val="성원을 (3)"/>
      <sheetName val="부경을"/>
      <sheetName val="단가조사  (2)"/>
      <sheetName val="일위대가(가설)"/>
      <sheetName val="자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4.xml><?xml version="1.0" encoding="utf-8"?>
<externalLink xmlns="http://schemas.openxmlformats.org/spreadsheetml/2006/main">
  <externalBook xmlns:r="http://schemas.openxmlformats.org/officeDocument/2006/relationships" r:id="rId1">
    <sheetNames>
      <sheetName val="laroux"/>
      <sheetName val="96토공"/>
      <sheetName val="96배수공사"/>
      <sheetName val="옹벽높이"/>
      <sheetName val="96옹벽 "/>
      <sheetName val="흙막이공사"/>
      <sheetName val="Sheet2"/>
      <sheetName val="Sheet3"/>
      <sheetName val="#REF"/>
      <sheetName val="2F 회의실견적(5_14 일대)"/>
      <sheetName val="직노"/>
      <sheetName val="I一般比"/>
      <sheetName val="N賃率-職"/>
      <sheetName val="명세서"/>
      <sheetName val="국산화"/>
      <sheetName val="수량산출"/>
    </sheetNames>
    <sheetDataSet>
      <sheetData sheetId="0" refreshError="1"/>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5.xml><?xml version="1.0" encoding="utf-8"?>
<externalLink xmlns="http://schemas.openxmlformats.org/spreadsheetml/2006/main">
  <externalBook xmlns:r="http://schemas.openxmlformats.org/officeDocument/2006/relationships" r:id="rId1">
    <sheetNames>
      <sheetName val="울진기계부대1"/>
      <sheetName val="울진기계-지급자재1"/>
      <sheetName val="XL4Poppy"/>
      <sheetName val="9GNG운반"/>
      <sheetName val="대치판정"/>
      <sheetName val="노임"/>
      <sheetName val="경산"/>
      <sheetName val="단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96.xml><?xml version="1.0" encoding="utf-8"?>
<externalLink xmlns="http://schemas.openxmlformats.org/spreadsheetml/2006/main">
  <externalBook xmlns:r="http://schemas.openxmlformats.org/officeDocument/2006/relationships" r:id="rId1">
    <sheetNames>
      <sheetName val="입력시트"/>
      <sheetName val="Module3"/>
      <sheetName val="Module1"/>
      <sheetName val="박스만들기"/>
      <sheetName val="자재추출"/>
      <sheetName val="자재리스트"/>
      <sheetName val="대-건-일"/>
      <sheetName val="Sheet1"/>
      <sheetName val="실행철강하도"/>
    </sheetNames>
    <sheetDataSet>
      <sheetData sheetId="0" refreshError="1"/>
      <sheetData sheetId="1"/>
      <sheetData sheetId="2"/>
      <sheetData sheetId="3"/>
      <sheetData sheetId="4"/>
      <sheetData sheetId="5"/>
      <sheetData sheetId="6"/>
      <sheetData sheetId="7" refreshError="1"/>
      <sheetData sheetId="8" refreshError="1"/>
    </sheetDataSet>
  </externalBook>
</externalLink>
</file>

<file path=xl/externalLinks/externalLink97.xml><?xml version="1.0" encoding="utf-8"?>
<externalLink xmlns="http://schemas.openxmlformats.org/spreadsheetml/2006/main">
  <externalBook xmlns:r="http://schemas.openxmlformats.org/officeDocument/2006/relationships" r:id="rId1">
    <sheetNames>
      <sheetName val="수량산출"/>
      <sheetName val="laroux"/>
      <sheetName val="내역서"/>
      <sheetName val="중량산출"/>
      <sheetName val="PANEL 인원산출"/>
      <sheetName val="단가대비표"/>
      <sheetName val="견적대비표"/>
      <sheetName val="타견적성스테이지"/>
      <sheetName val="타견적서 영시스템"/>
      <sheetName val="진명견적"/>
      <sheetName val="배관배선"/>
      <sheetName val="단가대비표 (2)"/>
      <sheetName val="제-노임"/>
      <sheetName val="제직재"/>
      <sheetName val="전기단가조사서"/>
      <sheetName val="중기사용료"/>
      <sheetName val="한강운반비"/>
      <sheetName val="청천내"/>
      <sheetName val="신우"/>
      <sheetName val="개요"/>
      <sheetName val="내역서단가산출용"/>
      <sheetName val="선급금신청서"/>
      <sheetName val="N賃率-職"/>
      <sheetName val="일위대가"/>
      <sheetName val="제품별"/>
      <sheetName val="자재단가"/>
      <sheetName val="입찰견적보고서"/>
      <sheetName val="여과지동"/>
      <sheetName val="기초자료"/>
      <sheetName val="9GNG운반"/>
      <sheetName val="청주과학대학내역서(타견적)"/>
      <sheetName val="UNIT"/>
      <sheetName val="J直材4"/>
      <sheetName val="일위"/>
      <sheetName val="I一般比"/>
      <sheetName val="문학간접"/>
      <sheetName val="XL4Poppy"/>
      <sheetName val="#REF"/>
      <sheetName val="본사인상전"/>
      <sheetName val="유림총괄"/>
      <sheetName val="TNC(1안)"/>
      <sheetName val="터파기및재료"/>
      <sheetName val="노임단가"/>
      <sheetName val="제36-40호표"/>
      <sheetName val="하조서"/>
      <sheetName val="데이타"/>
      <sheetName val="식재인부"/>
      <sheetName val="산출근거"/>
      <sheetName val="단가 및 재료비"/>
      <sheetName val="내역"/>
      <sheetName val="직재"/>
      <sheetName val="산출내역서집계표"/>
      <sheetName val="덕전리"/>
      <sheetName val="Y-WORK"/>
      <sheetName val="20관리비율"/>
      <sheetName val="제조 경영"/>
      <sheetName val="차액보증"/>
      <sheetName val="기초단가"/>
      <sheetName val="원가서"/>
      <sheetName val="일위대가(가설)"/>
      <sheetName val="토공사B동추가"/>
      <sheetName val="실내건축일위대가"/>
      <sheetName val="일위대가(1)"/>
      <sheetName val="수량계산서 집계표(가설 신설 및 철거-을지로3가 3호선)"/>
      <sheetName val="수량계산서 집계표(신설-을지로3가 3호선)"/>
      <sheetName val="수량계산서 집계표(철거-을지로3가 3호선)"/>
      <sheetName val="금융비용"/>
      <sheetName val="암거"/>
      <sheetName val="포장공"/>
      <sheetName val="배수공"/>
      <sheetName val="원가 (2)"/>
      <sheetName val="연습"/>
      <sheetName val="원본(갑지)"/>
      <sheetName val="PANEL_인원산출"/>
      <sheetName val="타견적서_영시스템"/>
      <sheetName val="단가대비표_(2)"/>
      <sheetName val="Sheet1"/>
      <sheetName val="재집"/>
      <sheetName val="열차무선 수량집계"/>
      <sheetName val="집계표"/>
      <sheetName val="Total"/>
      <sheetName val="C-노임단가"/>
      <sheetName val="요율"/>
      <sheetName val="인건비"/>
      <sheetName val="단가"/>
      <sheetName val="역공종"/>
      <sheetName val="Sheet2"/>
      <sheetName val="2"/>
      <sheetName val="산출"/>
      <sheetName val="합천내역"/>
      <sheetName val="기초DATA(2)"/>
      <sheetName val="집계"/>
      <sheetName val="쇠(1)"/>
      <sheetName val="가격(3)"/>
      <sheetName val="일위_파일"/>
      <sheetName val="Sheet9"/>
      <sheetName val="가설개략"/>
      <sheetName val="입력"/>
      <sheetName val="샌딩 에폭시 도장"/>
      <sheetName val="일반문틀 설치"/>
      <sheetName val="직노"/>
      <sheetName val="소요자재"/>
      <sheetName val="00상노임"/>
      <sheetName val="96보완계획7.12"/>
      <sheetName val="공통"/>
      <sheetName val="ABUT수량-A1"/>
      <sheetName val="SW개발대상목록(기능점수)"/>
      <sheetName val="관로공표지"/>
      <sheetName val="산출근거1"/>
      <sheetName val="공종목록표"/>
      <sheetName val="공정집계_국별"/>
      <sheetName val="감리원단가"/>
      <sheetName val="거리계산"/>
      <sheetName val="단가산출"/>
      <sheetName val="단가목록"/>
      <sheetName val="모래기초"/>
      <sheetName val="샘플표지"/>
      <sheetName val="입찰안"/>
      <sheetName val="매출매입"/>
      <sheetName val="AS포장복구 "/>
      <sheetName val="내역서적용"/>
      <sheetName val="일위대가표"/>
      <sheetName val="단가표"/>
      <sheetName val="4안전율"/>
      <sheetName val="DATE"/>
      <sheetName val="소방공사"/>
      <sheetName val="전기공사"/>
      <sheetName val="건설공사"/>
      <sheetName val="정보통신공사"/>
      <sheetName val="45,46"/>
      <sheetName val="인건-측정"/>
      <sheetName val="단가대비표(SYS)"/>
      <sheetName val="제조노임"/>
      <sheetName val="수자재단위당"/>
      <sheetName val="기본일위"/>
      <sheetName val="danga"/>
      <sheetName val="단"/>
    </sheetNames>
    <sheetDataSet>
      <sheetData sheetId="0" refreshError="1">
        <row r="1">
          <cell r="A1">
            <v>1</v>
          </cell>
        </row>
        <row r="2">
          <cell r="A2">
            <v>2</v>
          </cell>
        </row>
        <row r="3">
          <cell r="A3">
            <v>3</v>
          </cell>
        </row>
        <row r="4">
          <cell r="A4">
            <v>4</v>
          </cell>
        </row>
        <row r="5">
          <cell r="A5">
            <v>5</v>
          </cell>
        </row>
        <row r="6">
          <cell r="A6">
            <v>6</v>
          </cell>
        </row>
        <row r="7">
          <cell r="A7">
            <v>7</v>
          </cell>
        </row>
        <row r="8">
          <cell r="A8">
            <v>8</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row>
        <row r="26">
          <cell r="A26">
            <v>26</v>
          </cell>
        </row>
        <row r="27">
          <cell r="A27">
            <v>27</v>
          </cell>
        </row>
        <row r="28">
          <cell r="A28">
            <v>28</v>
          </cell>
        </row>
        <row r="29">
          <cell r="A29">
            <v>29</v>
          </cell>
        </row>
        <row r="30">
          <cell r="A30">
            <v>30</v>
          </cell>
        </row>
        <row r="31">
          <cell r="A31">
            <v>31</v>
          </cell>
        </row>
        <row r="32">
          <cell r="A32">
            <v>32</v>
          </cell>
        </row>
        <row r="34">
          <cell r="A34">
            <v>33</v>
          </cell>
        </row>
        <row r="35">
          <cell r="A35">
            <v>34</v>
          </cell>
        </row>
        <row r="36">
          <cell r="A36">
            <v>35</v>
          </cell>
        </row>
        <row r="37">
          <cell r="A37">
            <v>36</v>
          </cell>
        </row>
        <row r="38">
          <cell r="A38">
            <v>37</v>
          </cell>
        </row>
        <row r="39">
          <cell r="A39" t="e">
            <v>#REF!</v>
          </cell>
        </row>
        <row r="40">
          <cell r="A40" t="e">
            <v>#REF!</v>
          </cell>
        </row>
        <row r="41">
          <cell r="A41" t="e">
            <v>#REF!</v>
          </cell>
        </row>
        <row r="42">
          <cell r="A42" t="e">
            <v>#REF!</v>
          </cell>
        </row>
        <row r="43">
          <cell r="A43" t="e">
            <v>#REF!</v>
          </cell>
        </row>
        <row r="45">
          <cell r="A45" t="e">
            <v>#REF!</v>
          </cell>
        </row>
        <row r="55">
          <cell r="A55">
            <v>0</v>
          </cell>
        </row>
        <row r="68">
          <cell r="A68" t="e">
            <v>#REF!</v>
          </cell>
        </row>
        <row r="113">
          <cell r="A113" t="e">
            <v>#REF!</v>
          </cell>
        </row>
        <row r="114">
          <cell r="A114" t="e">
            <v>#REF!</v>
          </cell>
        </row>
        <row r="115">
          <cell r="A115" t="e">
            <v>#REF!</v>
          </cell>
        </row>
        <row r="116">
          <cell r="A116" t="e">
            <v>#REF!</v>
          </cell>
        </row>
        <row r="117">
          <cell r="A117" t="e">
            <v>#REF!</v>
          </cell>
        </row>
        <row r="118">
          <cell r="A118" t="e">
            <v>#REF!</v>
          </cell>
        </row>
        <row r="119">
          <cell r="A119" t="e">
            <v>#REF!</v>
          </cell>
        </row>
        <row r="120">
          <cell r="A120" t="e">
            <v>#REF!</v>
          </cell>
        </row>
        <row r="121">
          <cell r="A121" t="e">
            <v>#REF!</v>
          </cell>
        </row>
        <row r="122">
          <cell r="A122" t="e">
            <v>#REF!</v>
          </cell>
        </row>
        <row r="123">
          <cell r="A123" t="e">
            <v>#REF!</v>
          </cell>
        </row>
        <row r="124">
          <cell r="A124" t="e">
            <v>#REF!</v>
          </cell>
        </row>
        <row r="126">
          <cell r="A126" t="e">
            <v>#REF!</v>
          </cell>
        </row>
        <row r="127">
          <cell r="A127" t="e">
            <v>#REF!</v>
          </cell>
        </row>
        <row r="128">
          <cell r="A128" t="e">
            <v>#REF!</v>
          </cell>
        </row>
        <row r="130">
          <cell r="A130" t="e">
            <v>#REF!</v>
          </cell>
        </row>
        <row r="131">
          <cell r="A131" t="e">
            <v>#REF!</v>
          </cell>
        </row>
        <row r="134">
          <cell r="A134" t="e">
            <v>#REF!</v>
          </cell>
        </row>
        <row r="135">
          <cell r="A135" t="e">
            <v>#REF!</v>
          </cell>
        </row>
        <row r="136">
          <cell r="A136" t="e">
            <v>#REF!</v>
          </cell>
        </row>
        <row r="137">
          <cell r="A137" t="e">
            <v>#REF!</v>
          </cell>
        </row>
        <row r="140">
          <cell r="A140" t="e">
            <v>#REF!</v>
          </cell>
        </row>
        <row r="141">
          <cell r="A141" t="e">
            <v>#REF!</v>
          </cell>
        </row>
        <row r="142">
          <cell r="A142" t="e">
            <v>#REF!</v>
          </cell>
        </row>
        <row r="143">
          <cell r="A143" t="e">
            <v>#REF!</v>
          </cell>
        </row>
        <row r="144">
          <cell r="A144" t="e">
            <v>#REF!</v>
          </cell>
        </row>
        <row r="145">
          <cell r="A145" t="e">
            <v>#REF!</v>
          </cell>
        </row>
        <row r="146">
          <cell r="A146" t="e">
            <v>#REF!</v>
          </cell>
        </row>
        <row r="147">
          <cell r="A147" t="e">
            <v>#REF!</v>
          </cell>
        </row>
        <row r="148">
          <cell r="A148" t="e">
            <v>#REF!</v>
          </cell>
        </row>
        <row r="149">
          <cell r="A149" t="e">
            <v>#REF!</v>
          </cell>
        </row>
        <row r="150">
          <cell r="A150" t="e">
            <v>#REF!</v>
          </cell>
        </row>
        <row r="151">
          <cell r="A151" t="e">
            <v>#REF!</v>
          </cell>
        </row>
        <row r="152">
          <cell r="A152" t="e">
            <v>#REF!</v>
          </cell>
        </row>
        <row r="153">
          <cell r="A153" t="e">
            <v>#REF!</v>
          </cell>
        </row>
        <row r="154">
          <cell r="A154" t="e">
            <v>#REF!</v>
          </cell>
        </row>
        <row r="156">
          <cell r="A156" t="e">
            <v>#REF!</v>
          </cell>
        </row>
        <row r="157">
          <cell r="A157" t="e">
            <v>#REF!</v>
          </cell>
        </row>
        <row r="158">
          <cell r="A158" t="e">
            <v>#REF!</v>
          </cell>
        </row>
        <row r="159">
          <cell r="A159" t="e">
            <v>#REF!</v>
          </cell>
        </row>
        <row r="160">
          <cell r="A160" t="e">
            <v>#REF!</v>
          </cell>
        </row>
        <row r="161">
          <cell r="A161" t="e">
            <v>#REF!</v>
          </cell>
        </row>
        <row r="162">
          <cell r="A162" t="e">
            <v>#REF!</v>
          </cell>
        </row>
        <row r="163">
          <cell r="A163" t="e">
            <v>#REF!</v>
          </cell>
        </row>
        <row r="164">
          <cell r="A164" t="e">
            <v>#REF!</v>
          </cell>
        </row>
        <row r="165">
          <cell r="A165" t="e">
            <v>#REF!</v>
          </cell>
        </row>
        <row r="166">
          <cell r="A166" t="e">
            <v>#REF!</v>
          </cell>
        </row>
        <row r="167">
          <cell r="A167" t="e">
            <v>#REF!</v>
          </cell>
        </row>
        <row r="168">
          <cell r="A168" t="e">
            <v>#REF!</v>
          </cell>
        </row>
        <row r="169">
          <cell r="A169" t="e">
            <v>#REF!</v>
          </cell>
        </row>
        <row r="170">
          <cell r="A170" t="e">
            <v>#REF!</v>
          </cell>
        </row>
        <row r="171">
          <cell r="A171" t="e">
            <v>#REF!</v>
          </cell>
        </row>
        <row r="172">
          <cell r="A172" t="e">
            <v>#REF!</v>
          </cell>
        </row>
        <row r="174">
          <cell r="A174" t="e">
            <v>#REF!</v>
          </cell>
        </row>
        <row r="175">
          <cell r="A175" t="e">
            <v>#REF!</v>
          </cell>
        </row>
        <row r="176">
          <cell r="A176" t="e">
            <v>#REF!</v>
          </cell>
        </row>
        <row r="177">
          <cell r="A177" t="e">
            <v>#REF!</v>
          </cell>
        </row>
        <row r="178">
          <cell r="A178" t="e">
            <v>#REF!</v>
          </cell>
        </row>
        <row r="179">
          <cell r="A179" t="e">
            <v>#REF!</v>
          </cell>
        </row>
        <row r="180">
          <cell r="A180" t="e">
            <v>#REF!</v>
          </cell>
        </row>
        <row r="181">
          <cell r="A181" t="e">
            <v>#REF!</v>
          </cell>
        </row>
        <row r="182">
          <cell r="A182" t="e">
            <v>#REF!</v>
          </cell>
        </row>
        <row r="183">
          <cell r="A183" t="e">
            <v>#REF!</v>
          </cell>
        </row>
        <row r="184">
          <cell r="A184" t="e">
            <v>#REF!</v>
          </cell>
        </row>
        <row r="185">
          <cell r="A185" t="e">
            <v>#REF!</v>
          </cell>
        </row>
        <row r="200">
          <cell r="A200" t="e">
            <v>#REF!</v>
          </cell>
        </row>
        <row r="222">
          <cell r="A222" t="e">
            <v>#REF!</v>
          </cell>
        </row>
        <row r="223">
          <cell r="A223" t="e">
            <v>#REF!</v>
          </cell>
        </row>
        <row r="230">
          <cell r="A230" t="e">
            <v>#REF!</v>
          </cell>
        </row>
        <row r="262">
          <cell r="A262" t="e">
            <v>#REF!</v>
          </cell>
        </row>
        <row r="263">
          <cell r="A263" t="e">
            <v>#REF!</v>
          </cell>
        </row>
        <row r="264">
          <cell r="A264" t="e">
            <v>#REF!</v>
          </cell>
        </row>
        <row r="265">
          <cell r="A265" t="e">
            <v>#REF!</v>
          </cell>
        </row>
        <row r="266">
          <cell r="A266" t="e">
            <v>#REF!</v>
          </cell>
        </row>
        <row r="267">
          <cell r="A267" t="e">
            <v>#REF!</v>
          </cell>
        </row>
        <row r="268">
          <cell r="A268" t="e">
            <v>#REF!</v>
          </cell>
        </row>
        <row r="269">
          <cell r="A269" t="e">
            <v>#REF!</v>
          </cell>
        </row>
        <row r="271">
          <cell r="A271" t="e">
            <v>#REF!</v>
          </cell>
        </row>
        <row r="272">
          <cell r="A272" t="e">
            <v>#REF!</v>
          </cell>
        </row>
        <row r="273">
          <cell r="A273" t="e">
            <v>#REF!</v>
          </cell>
        </row>
        <row r="282">
          <cell r="A282" t="e">
            <v>#REF!</v>
          </cell>
        </row>
        <row r="283">
          <cell r="A283" t="e">
            <v>#REF!</v>
          </cell>
        </row>
        <row r="284">
          <cell r="A284" t="e">
            <v>#REF!</v>
          </cell>
        </row>
        <row r="285">
          <cell r="A285" t="e">
            <v>#REF!</v>
          </cell>
        </row>
        <row r="286">
          <cell r="A286" t="e">
            <v>#REF!</v>
          </cell>
        </row>
        <row r="287">
          <cell r="A287" t="e">
            <v>#REF!</v>
          </cell>
        </row>
        <row r="288">
          <cell r="A288" t="e">
            <v>#REF!</v>
          </cell>
        </row>
        <row r="289">
          <cell r="A289" t="e">
            <v>#REF!</v>
          </cell>
        </row>
        <row r="290">
          <cell r="A290" t="e">
            <v>#REF!</v>
          </cell>
        </row>
        <row r="291">
          <cell r="A291" t="e">
            <v>#REF!</v>
          </cell>
        </row>
        <row r="292">
          <cell r="A292" t="e">
            <v>#REF!</v>
          </cell>
        </row>
        <row r="293">
          <cell r="A293" t="e">
            <v>#REF!</v>
          </cell>
        </row>
        <row r="294">
          <cell r="A294" t="e">
            <v>#REF!</v>
          </cell>
        </row>
        <row r="295">
          <cell r="A295" t="e">
            <v>#REF!</v>
          </cell>
        </row>
        <row r="296">
          <cell r="A296" t="e">
            <v>#REF!</v>
          </cell>
        </row>
        <row r="297">
          <cell r="A297" t="e">
            <v>#REF!</v>
          </cell>
        </row>
        <row r="298">
          <cell r="A298" t="e">
            <v>#REF!</v>
          </cell>
        </row>
        <row r="299">
          <cell r="A299" t="e">
            <v>#REF!</v>
          </cell>
        </row>
        <row r="300">
          <cell r="A300" t="e">
            <v>#REF!</v>
          </cell>
        </row>
        <row r="302">
          <cell r="A302" t="e">
            <v>#REF!</v>
          </cell>
        </row>
        <row r="303">
          <cell r="A303" t="e">
            <v>#REF!</v>
          </cell>
        </row>
        <row r="308">
          <cell r="A308" t="e">
            <v>#REF!</v>
          </cell>
        </row>
        <row r="309">
          <cell r="A309" t="e">
            <v>#REF!</v>
          </cell>
        </row>
        <row r="310">
          <cell r="A310" t="e">
            <v>#REF!</v>
          </cell>
        </row>
        <row r="311">
          <cell r="A311" t="e">
            <v>#REF!</v>
          </cell>
        </row>
        <row r="313">
          <cell r="A313" t="e">
            <v>#REF!</v>
          </cell>
        </row>
        <row r="314">
          <cell r="A314" t="e">
            <v>#REF!</v>
          </cell>
        </row>
        <row r="315">
          <cell r="A315" t="e">
            <v>#REF!</v>
          </cell>
        </row>
        <row r="316">
          <cell r="A316" t="e">
            <v>#REF!</v>
          </cell>
        </row>
        <row r="317">
          <cell r="A317" t="e">
            <v>#REF!</v>
          </cell>
        </row>
        <row r="318">
          <cell r="A318" t="e">
            <v>#REF!</v>
          </cell>
        </row>
        <row r="319">
          <cell r="A319" t="e">
            <v>#REF!</v>
          </cell>
        </row>
        <row r="320">
          <cell r="A320" t="e">
            <v>#REF!</v>
          </cell>
        </row>
        <row r="321">
          <cell r="A321" t="e">
            <v>#REF!</v>
          </cell>
        </row>
        <row r="322">
          <cell r="A322" t="e">
            <v>#REF!</v>
          </cell>
        </row>
        <row r="323">
          <cell r="A323" t="e">
            <v>#REF!</v>
          </cell>
        </row>
        <row r="324">
          <cell r="A324" t="e">
            <v>#REF!</v>
          </cell>
        </row>
        <row r="325">
          <cell r="A325" t="e">
            <v>#REF!</v>
          </cell>
        </row>
        <row r="326">
          <cell r="A326" t="e">
            <v>#REF!</v>
          </cell>
        </row>
        <row r="327">
          <cell r="A327" t="e">
            <v>#REF!</v>
          </cell>
        </row>
        <row r="328">
          <cell r="A328" t="e">
            <v>#REF!</v>
          </cell>
        </row>
        <row r="329">
          <cell r="A329" t="e">
            <v>#REF!</v>
          </cell>
        </row>
        <row r="331">
          <cell r="A331" t="e">
            <v>#REF!</v>
          </cell>
        </row>
        <row r="332">
          <cell r="A332" t="e">
            <v>#REF!</v>
          </cell>
        </row>
        <row r="333">
          <cell r="A333" t="e">
            <v>#REF!</v>
          </cell>
        </row>
        <row r="334">
          <cell r="A334" t="e">
            <v>#REF!</v>
          </cell>
        </row>
        <row r="335">
          <cell r="A335" t="e">
            <v>#REF!</v>
          </cell>
        </row>
        <row r="336">
          <cell r="A336" t="e">
            <v>#REF!</v>
          </cell>
        </row>
        <row r="337">
          <cell r="A337" t="e">
            <v>#REF!</v>
          </cell>
        </row>
        <row r="338">
          <cell r="A338" t="e">
            <v>#REF!</v>
          </cell>
        </row>
        <row r="339">
          <cell r="A339" t="e">
            <v>#REF!</v>
          </cell>
        </row>
        <row r="340">
          <cell r="A340" t="e">
            <v>#REF!</v>
          </cell>
        </row>
        <row r="341">
          <cell r="A341" t="e">
            <v>#REF!</v>
          </cell>
        </row>
        <row r="342">
          <cell r="A342" t="e">
            <v>#REF!</v>
          </cell>
        </row>
        <row r="343">
          <cell r="A343" t="e">
            <v>#REF!</v>
          </cell>
        </row>
        <row r="344">
          <cell r="A344" t="e">
            <v>#REF!</v>
          </cell>
        </row>
        <row r="345">
          <cell r="A345" t="e">
            <v>#REF!</v>
          </cell>
        </row>
        <row r="346">
          <cell r="A346" t="e">
            <v>#REF!</v>
          </cell>
        </row>
        <row r="347">
          <cell r="A347" t="e">
            <v>#REF!</v>
          </cell>
        </row>
        <row r="348">
          <cell r="A348" t="e">
            <v>#REF!</v>
          </cell>
        </row>
        <row r="352">
          <cell r="A352" t="e">
            <v>#REF!</v>
          </cell>
        </row>
        <row r="353">
          <cell r="A353" t="e">
            <v>#REF!</v>
          </cell>
        </row>
        <row r="354">
          <cell r="A354" t="e">
            <v>#REF!</v>
          </cell>
        </row>
        <row r="355">
          <cell r="A355" t="e">
            <v>#REF!</v>
          </cell>
        </row>
        <row r="356">
          <cell r="A356" t="e">
            <v>#REF!</v>
          </cell>
        </row>
        <row r="357">
          <cell r="A357" t="e">
            <v>#REF!</v>
          </cell>
        </row>
        <row r="358">
          <cell r="A358" t="e">
            <v>#REF!</v>
          </cell>
        </row>
        <row r="359">
          <cell r="A359" t="e">
            <v>#REF!</v>
          </cell>
        </row>
        <row r="360">
          <cell r="A360" t="e">
            <v>#REF!</v>
          </cell>
        </row>
        <row r="361">
          <cell r="A361" t="e">
            <v>#REF!</v>
          </cell>
        </row>
        <row r="362">
          <cell r="A362" t="e">
            <v>#REF!</v>
          </cell>
        </row>
        <row r="363">
          <cell r="A363" t="e">
            <v>#REF!</v>
          </cell>
        </row>
        <row r="364">
          <cell r="A364" t="e">
            <v>#REF!</v>
          </cell>
        </row>
        <row r="365">
          <cell r="A365" t="e">
            <v>#REF!</v>
          </cell>
        </row>
        <row r="366">
          <cell r="A366" t="e">
            <v>#REF!</v>
          </cell>
        </row>
        <row r="367">
          <cell r="A367" t="e">
            <v>#REF!</v>
          </cell>
        </row>
        <row r="368">
          <cell r="A368" t="e">
            <v>#REF!</v>
          </cell>
        </row>
        <row r="369">
          <cell r="A369" t="e">
            <v>#REF!</v>
          </cell>
        </row>
        <row r="370">
          <cell r="A370" t="e">
            <v>#REF!</v>
          </cell>
        </row>
        <row r="371">
          <cell r="A371" t="e">
            <v>#REF!</v>
          </cell>
        </row>
        <row r="372">
          <cell r="A372" t="e">
            <v>#REF!</v>
          </cell>
        </row>
        <row r="373">
          <cell r="A373" t="e">
            <v>#REF!</v>
          </cell>
        </row>
        <row r="374">
          <cell r="A374" t="e">
            <v>#REF!</v>
          </cell>
        </row>
        <row r="375">
          <cell r="A375" t="e">
            <v>#REF!</v>
          </cell>
        </row>
        <row r="376">
          <cell r="A376" t="e">
            <v>#REF!</v>
          </cell>
        </row>
        <row r="377">
          <cell r="A377" t="e">
            <v>#REF!</v>
          </cell>
        </row>
        <row r="378">
          <cell r="A378" t="e">
            <v>#REF!</v>
          </cell>
        </row>
        <row r="379">
          <cell r="A379" t="e">
            <v>#REF!</v>
          </cell>
        </row>
        <row r="380">
          <cell r="A380" t="e">
            <v>#REF!</v>
          </cell>
        </row>
        <row r="381">
          <cell r="A381" t="e">
            <v>#REF!</v>
          </cell>
        </row>
        <row r="382">
          <cell r="A382" t="e">
            <v>#REF!</v>
          </cell>
        </row>
        <row r="383">
          <cell r="A383" t="e">
            <v>#REF!</v>
          </cell>
        </row>
        <row r="384">
          <cell r="A384" t="e">
            <v>#REF!</v>
          </cell>
        </row>
        <row r="385">
          <cell r="A385" t="e">
            <v>#REF!</v>
          </cell>
        </row>
        <row r="386">
          <cell r="A386" t="e">
            <v>#REF!</v>
          </cell>
        </row>
        <row r="387">
          <cell r="A387" t="e">
            <v>#REF!</v>
          </cell>
        </row>
        <row r="388">
          <cell r="A388" t="e">
            <v>#REF!</v>
          </cell>
        </row>
        <row r="389">
          <cell r="A389" t="e">
            <v>#REF!</v>
          </cell>
        </row>
        <row r="390">
          <cell r="A390" t="e">
            <v>#REF!</v>
          </cell>
        </row>
        <row r="391">
          <cell r="A391" t="e">
            <v>#REF!</v>
          </cell>
        </row>
        <row r="392">
          <cell r="A392" t="e">
            <v>#REF!</v>
          </cell>
        </row>
        <row r="393">
          <cell r="A393" t="e">
            <v>#REF!</v>
          </cell>
        </row>
        <row r="394">
          <cell r="A394" t="e">
            <v>#REF!</v>
          </cell>
        </row>
        <row r="395">
          <cell r="A395" t="e">
            <v>#REF!</v>
          </cell>
        </row>
        <row r="396">
          <cell r="A396" t="e">
            <v>#REF!</v>
          </cell>
        </row>
        <row r="397">
          <cell r="A397" t="e">
            <v>#REF!</v>
          </cell>
        </row>
        <row r="398">
          <cell r="A398" t="e">
            <v>#REF!</v>
          </cell>
        </row>
        <row r="399">
          <cell r="A399" t="e">
            <v>#REF!</v>
          </cell>
        </row>
        <row r="400">
          <cell r="A400" t="e">
            <v>#REF!</v>
          </cell>
        </row>
        <row r="401">
          <cell r="A401" t="e">
            <v>#REF!</v>
          </cell>
        </row>
        <row r="402">
          <cell r="A402" t="e">
            <v>#REF!</v>
          </cell>
        </row>
        <row r="403">
          <cell r="A403" t="e">
            <v>#REF!</v>
          </cell>
        </row>
        <row r="404">
          <cell r="A404" t="e">
            <v>#REF!</v>
          </cell>
        </row>
        <row r="405">
          <cell r="A405" t="e">
            <v>#REF!</v>
          </cell>
        </row>
        <row r="406">
          <cell r="A406" t="e">
            <v>#REF!</v>
          </cell>
        </row>
        <row r="407">
          <cell r="A407" t="e">
            <v>#REF!</v>
          </cell>
        </row>
        <row r="408">
          <cell r="A408" t="e">
            <v>#REF!</v>
          </cell>
        </row>
        <row r="409">
          <cell r="A409" t="e">
            <v>#REF!</v>
          </cell>
        </row>
        <row r="410">
          <cell r="A410" t="e">
            <v>#REF!</v>
          </cell>
        </row>
        <row r="411">
          <cell r="A411" t="e">
            <v>#REF!</v>
          </cell>
        </row>
        <row r="412">
          <cell r="A412" t="e">
            <v>#REF!</v>
          </cell>
        </row>
        <row r="413">
          <cell r="A413" t="e">
            <v>#REF!</v>
          </cell>
        </row>
        <row r="414">
          <cell r="A414" t="e">
            <v>#REF!</v>
          </cell>
        </row>
        <row r="415">
          <cell r="A415" t="e">
            <v>#REF!</v>
          </cell>
        </row>
        <row r="416">
          <cell r="A416" t="e">
            <v>#REF!</v>
          </cell>
        </row>
        <row r="417">
          <cell r="A417" t="e">
            <v>#REF!</v>
          </cell>
        </row>
        <row r="418">
          <cell r="A418" t="e">
            <v>#REF!</v>
          </cell>
        </row>
        <row r="419">
          <cell r="A419" t="e">
            <v>#REF!</v>
          </cell>
        </row>
        <row r="420">
          <cell r="A420" t="e">
            <v>#REF!</v>
          </cell>
        </row>
        <row r="421">
          <cell r="A421" t="e">
            <v>#REF!</v>
          </cell>
        </row>
        <row r="422">
          <cell r="A422" t="e">
            <v>#REF!</v>
          </cell>
        </row>
        <row r="423">
          <cell r="A423" t="e">
            <v>#REF!</v>
          </cell>
        </row>
        <row r="424">
          <cell r="A424" t="e">
            <v>#REF!</v>
          </cell>
        </row>
        <row r="425">
          <cell r="A425" t="e">
            <v>#REF!</v>
          </cell>
        </row>
        <row r="426">
          <cell r="A426" t="e">
            <v>#REF!</v>
          </cell>
        </row>
        <row r="427">
          <cell r="A427" t="e">
            <v>#REF!</v>
          </cell>
        </row>
        <row r="428">
          <cell r="A428" t="e">
            <v>#REF!</v>
          </cell>
        </row>
        <row r="429">
          <cell r="A429" t="e">
            <v>#REF!</v>
          </cell>
        </row>
        <row r="430">
          <cell r="A430" t="e">
            <v>#REF!</v>
          </cell>
        </row>
        <row r="431">
          <cell r="A431" t="e">
            <v>#REF!</v>
          </cell>
        </row>
        <row r="432">
          <cell r="A432" t="e">
            <v>#REF!</v>
          </cell>
        </row>
        <row r="433">
          <cell r="A433" t="e">
            <v>#REF!</v>
          </cell>
        </row>
        <row r="434">
          <cell r="A434" t="e">
            <v>#REF!</v>
          </cell>
        </row>
        <row r="435">
          <cell r="A435" t="e">
            <v>#REF!</v>
          </cell>
        </row>
        <row r="436">
          <cell r="A436" t="e">
            <v>#REF!</v>
          </cell>
        </row>
        <row r="437">
          <cell r="A437" t="e">
            <v>#REF!</v>
          </cell>
        </row>
        <row r="438">
          <cell r="A438" t="e">
            <v>#REF!</v>
          </cell>
        </row>
        <row r="439">
          <cell r="A439" t="e">
            <v>#REF!</v>
          </cell>
        </row>
        <row r="440">
          <cell r="A440" t="e">
            <v>#REF!</v>
          </cell>
        </row>
        <row r="441">
          <cell r="A441" t="e">
            <v>#REF!</v>
          </cell>
        </row>
        <row r="442">
          <cell r="A442" t="e">
            <v>#REF!</v>
          </cell>
        </row>
        <row r="443">
          <cell r="A443" t="e">
            <v>#REF!</v>
          </cell>
        </row>
        <row r="444">
          <cell r="A444" t="e">
            <v>#REF!</v>
          </cell>
        </row>
        <row r="445">
          <cell r="A445" t="e">
            <v>#REF!</v>
          </cell>
        </row>
        <row r="446">
          <cell r="A446" t="e">
            <v>#REF!</v>
          </cell>
        </row>
        <row r="447">
          <cell r="A447" t="e">
            <v>#REF!</v>
          </cell>
        </row>
        <row r="448">
          <cell r="A448" t="e">
            <v>#REF!</v>
          </cell>
        </row>
        <row r="449">
          <cell r="A449" t="e">
            <v>#REF!</v>
          </cell>
        </row>
        <row r="450">
          <cell r="A450" t="e">
            <v>#REF!</v>
          </cell>
        </row>
        <row r="451">
          <cell r="A451" t="e">
            <v>#REF!</v>
          </cell>
        </row>
        <row r="452">
          <cell r="A452" t="e">
            <v>#REF!</v>
          </cell>
        </row>
        <row r="453">
          <cell r="A453" t="e">
            <v>#REF!</v>
          </cell>
        </row>
        <row r="454">
          <cell r="A454" t="e">
            <v>#REF!</v>
          </cell>
        </row>
        <row r="455">
          <cell r="A455" t="e">
            <v>#REF!</v>
          </cell>
        </row>
        <row r="456">
          <cell r="A456" t="e">
            <v>#REF!</v>
          </cell>
        </row>
        <row r="457">
          <cell r="A457" t="e">
            <v>#REF!</v>
          </cell>
        </row>
        <row r="458">
          <cell r="A458" t="e">
            <v>#REF!</v>
          </cell>
        </row>
        <row r="459">
          <cell r="A459" t="e">
            <v>#REF!</v>
          </cell>
        </row>
        <row r="460">
          <cell r="A460" t="e">
            <v>#REF!</v>
          </cell>
        </row>
        <row r="461">
          <cell r="A461" t="e">
            <v>#REF!</v>
          </cell>
        </row>
        <row r="462">
          <cell r="A462" t="e">
            <v>#REF!</v>
          </cell>
        </row>
        <row r="463">
          <cell r="A463" t="e">
            <v>#REF!</v>
          </cell>
        </row>
        <row r="464">
          <cell r="A464" t="e">
            <v>#REF!</v>
          </cell>
        </row>
        <row r="465">
          <cell r="A465" t="e">
            <v>#REF!</v>
          </cell>
        </row>
        <row r="466">
          <cell r="A466" t="e">
            <v>#REF!</v>
          </cell>
        </row>
        <row r="467">
          <cell r="A467" t="e">
            <v>#REF!</v>
          </cell>
        </row>
        <row r="468">
          <cell r="A468" t="e">
            <v>#REF!</v>
          </cell>
        </row>
        <row r="469">
          <cell r="A469" t="e">
            <v>#REF!</v>
          </cell>
        </row>
        <row r="470">
          <cell r="A470" t="e">
            <v>#REF!</v>
          </cell>
        </row>
        <row r="471">
          <cell r="A471" t="e">
            <v>#REF!</v>
          </cell>
        </row>
        <row r="472">
          <cell r="A472" t="e">
            <v>#REF!</v>
          </cell>
        </row>
        <row r="473">
          <cell r="A473" t="e">
            <v>#REF!</v>
          </cell>
        </row>
        <row r="474">
          <cell r="A474" t="e">
            <v>#REF!</v>
          </cell>
        </row>
        <row r="475">
          <cell r="A475" t="e">
            <v>#REF!</v>
          </cell>
        </row>
        <row r="476">
          <cell r="A476" t="e">
            <v>#REF!</v>
          </cell>
        </row>
        <row r="477">
          <cell r="A477" t="e">
            <v>#REF!</v>
          </cell>
        </row>
        <row r="478">
          <cell r="A478" t="e">
            <v>#REF!</v>
          </cell>
        </row>
        <row r="479">
          <cell r="A479" t="e">
            <v>#REF!</v>
          </cell>
        </row>
        <row r="480">
          <cell r="A480" t="e">
            <v>#REF!</v>
          </cell>
        </row>
        <row r="481">
          <cell r="A481" t="e">
            <v>#REF!</v>
          </cell>
        </row>
        <row r="482">
          <cell r="A482" t="e">
            <v>#REF!</v>
          </cell>
        </row>
        <row r="483">
          <cell r="A483" t="e">
            <v>#REF!</v>
          </cell>
        </row>
        <row r="484">
          <cell r="A484" t="e">
            <v>#REF!</v>
          </cell>
        </row>
        <row r="485">
          <cell r="A485" t="e">
            <v>#REF!</v>
          </cell>
        </row>
        <row r="486">
          <cell r="A486" t="e">
            <v>#REF!</v>
          </cell>
        </row>
        <row r="487">
          <cell r="A487" t="e">
            <v>#REF!</v>
          </cell>
        </row>
        <row r="488">
          <cell r="A488" t="e">
            <v>#REF!</v>
          </cell>
        </row>
        <row r="489">
          <cell r="A489" t="e">
            <v>#REF!</v>
          </cell>
        </row>
        <row r="490">
          <cell r="A490" t="e">
            <v>#REF!</v>
          </cell>
        </row>
        <row r="491">
          <cell r="A491" t="e">
            <v>#REF!</v>
          </cell>
        </row>
        <row r="492">
          <cell r="A492" t="e">
            <v>#REF!</v>
          </cell>
        </row>
        <row r="493">
          <cell r="A493" t="e">
            <v>#REF!</v>
          </cell>
        </row>
        <row r="494">
          <cell r="A494" t="e">
            <v>#REF!</v>
          </cell>
        </row>
        <row r="495">
          <cell r="A495" t="e">
            <v>#REF!</v>
          </cell>
        </row>
        <row r="496">
          <cell r="A496" t="e">
            <v>#REF!</v>
          </cell>
        </row>
        <row r="497">
          <cell r="A497" t="e">
            <v>#REF!</v>
          </cell>
        </row>
        <row r="498">
          <cell r="A498" t="e">
            <v>#REF!</v>
          </cell>
        </row>
        <row r="499">
          <cell r="A499" t="e">
            <v>#REF!</v>
          </cell>
        </row>
        <row r="500">
          <cell r="A500" t="e">
            <v>#REF!</v>
          </cell>
        </row>
        <row r="501">
          <cell r="A501" t="e">
            <v>#REF!</v>
          </cell>
        </row>
        <row r="502">
          <cell r="A502" t="e">
            <v>#REF!</v>
          </cell>
        </row>
        <row r="503">
          <cell r="A503" t="e">
            <v>#REF!</v>
          </cell>
        </row>
        <row r="504">
          <cell r="A504" t="e">
            <v>#REF!</v>
          </cell>
        </row>
        <row r="505">
          <cell r="A505" t="e">
            <v>#REF!</v>
          </cell>
        </row>
        <row r="506">
          <cell r="A506" t="e">
            <v>#REF!</v>
          </cell>
        </row>
        <row r="507">
          <cell r="A507" t="e">
            <v>#REF!</v>
          </cell>
        </row>
        <row r="508">
          <cell r="A508" t="e">
            <v>#REF!</v>
          </cell>
        </row>
        <row r="509">
          <cell r="A509" t="e">
            <v>#REF!</v>
          </cell>
        </row>
        <row r="510">
          <cell r="A510" t="e">
            <v>#REF!</v>
          </cell>
        </row>
        <row r="511">
          <cell r="A511" t="e">
            <v>#REF!</v>
          </cell>
        </row>
        <row r="512">
          <cell r="A512" t="e">
            <v>#REF!</v>
          </cell>
        </row>
        <row r="513">
          <cell r="A513" t="e">
            <v>#REF!</v>
          </cell>
        </row>
        <row r="514">
          <cell r="A514" t="e">
            <v>#REF!</v>
          </cell>
        </row>
        <row r="515">
          <cell r="A515" t="e">
            <v>#REF!</v>
          </cell>
        </row>
        <row r="516">
          <cell r="A516" t="e">
            <v>#REF!</v>
          </cell>
        </row>
        <row r="517">
          <cell r="A517" t="e">
            <v>#REF!</v>
          </cell>
        </row>
        <row r="518">
          <cell r="A518" t="e">
            <v>#REF!</v>
          </cell>
        </row>
        <row r="519">
          <cell r="A519" t="e">
            <v>#REF!</v>
          </cell>
        </row>
        <row r="520">
          <cell r="A520" t="e">
            <v>#REF!</v>
          </cell>
        </row>
        <row r="521">
          <cell r="A521" t="e">
            <v>#REF!</v>
          </cell>
        </row>
        <row r="522">
          <cell r="A522" t="e">
            <v>#REF!</v>
          </cell>
        </row>
        <row r="523">
          <cell r="A523" t="e">
            <v>#REF!</v>
          </cell>
        </row>
        <row r="524">
          <cell r="A524" t="e">
            <v>#REF!</v>
          </cell>
        </row>
        <row r="525">
          <cell r="A525" t="e">
            <v>#REF!</v>
          </cell>
        </row>
        <row r="526">
          <cell r="A526" t="e">
            <v>#REF!</v>
          </cell>
        </row>
        <row r="527">
          <cell r="A527" t="e">
            <v>#REF!</v>
          </cell>
        </row>
        <row r="528">
          <cell r="A528" t="e">
            <v>#REF!</v>
          </cell>
        </row>
        <row r="529">
          <cell r="A529" t="e">
            <v>#REF!</v>
          </cell>
        </row>
        <row r="530">
          <cell r="A530" t="e">
            <v>#REF!</v>
          </cell>
        </row>
        <row r="531">
          <cell r="A531" t="e">
            <v>#REF!</v>
          </cell>
        </row>
        <row r="532">
          <cell r="A532" t="e">
            <v>#REF!</v>
          </cell>
        </row>
        <row r="533">
          <cell r="A533" t="e">
            <v>#REF!</v>
          </cell>
        </row>
        <row r="534">
          <cell r="A534" t="e">
            <v>#REF!</v>
          </cell>
        </row>
        <row r="535">
          <cell r="A535" t="e">
            <v>#REF!</v>
          </cell>
        </row>
        <row r="536">
          <cell r="A536" t="e">
            <v>#REF!</v>
          </cell>
        </row>
        <row r="537">
          <cell r="A537" t="e">
            <v>#REF!</v>
          </cell>
        </row>
        <row r="538">
          <cell r="A538" t="e">
            <v>#REF!</v>
          </cell>
        </row>
        <row r="539">
          <cell r="A539" t="e">
            <v>#REF!</v>
          </cell>
        </row>
        <row r="540">
          <cell r="A540" t="e">
            <v>#REF!</v>
          </cell>
        </row>
        <row r="541">
          <cell r="A541" t="e">
            <v>#REF!</v>
          </cell>
        </row>
        <row r="542">
          <cell r="A542" t="e">
            <v>#REF!</v>
          </cell>
        </row>
        <row r="543">
          <cell r="A543" t="e">
            <v>#REF!</v>
          </cell>
        </row>
        <row r="544">
          <cell r="A544" t="e">
            <v>#REF!</v>
          </cell>
        </row>
        <row r="545">
          <cell r="A545" t="e">
            <v>#REF!</v>
          </cell>
        </row>
        <row r="546">
          <cell r="A546" t="e">
            <v>#REF!</v>
          </cell>
        </row>
        <row r="547">
          <cell r="A547" t="e">
            <v>#REF!</v>
          </cell>
        </row>
        <row r="548">
          <cell r="A548" t="e">
            <v>#REF!</v>
          </cell>
        </row>
        <row r="549">
          <cell r="A549" t="e">
            <v>#REF!</v>
          </cell>
        </row>
        <row r="550">
          <cell r="A550" t="e">
            <v>#REF!</v>
          </cell>
        </row>
        <row r="551">
          <cell r="A551" t="e">
            <v>#REF!</v>
          </cell>
        </row>
        <row r="552">
          <cell r="A552" t="e">
            <v>#REF!</v>
          </cell>
        </row>
        <row r="553">
          <cell r="A553" t="e">
            <v>#REF!</v>
          </cell>
        </row>
        <row r="554">
          <cell r="A554" t="e">
            <v>#REF!</v>
          </cell>
        </row>
        <row r="555">
          <cell r="A555" t="e">
            <v>#REF!</v>
          </cell>
        </row>
        <row r="556">
          <cell r="A556" t="e">
            <v>#REF!</v>
          </cell>
        </row>
        <row r="557">
          <cell r="A557" t="e">
            <v>#REF!</v>
          </cell>
        </row>
        <row r="558">
          <cell r="A558" t="e">
            <v>#REF!</v>
          </cell>
        </row>
        <row r="559">
          <cell r="A559" t="e">
            <v>#REF!</v>
          </cell>
        </row>
        <row r="560">
          <cell r="A560" t="e">
            <v>#REF!</v>
          </cell>
        </row>
        <row r="561">
          <cell r="A561" t="e">
            <v>#REF!</v>
          </cell>
        </row>
        <row r="562">
          <cell r="A562" t="e">
            <v>#REF!</v>
          </cell>
        </row>
        <row r="563">
          <cell r="A563" t="e">
            <v>#REF!</v>
          </cell>
        </row>
        <row r="564">
          <cell r="A564" t="e">
            <v>#REF!</v>
          </cell>
        </row>
        <row r="565">
          <cell r="A565" t="e">
            <v>#REF!</v>
          </cell>
        </row>
        <row r="566">
          <cell r="A566" t="e">
            <v>#REF!</v>
          </cell>
        </row>
        <row r="567">
          <cell r="A567" t="e">
            <v>#REF!</v>
          </cell>
        </row>
        <row r="568">
          <cell r="A568" t="e">
            <v>#REF!</v>
          </cell>
        </row>
        <row r="569">
          <cell r="A569" t="e">
            <v>#REF!</v>
          </cell>
        </row>
        <row r="570">
          <cell r="A570" t="e">
            <v>#REF!</v>
          </cell>
        </row>
        <row r="571">
          <cell r="A571" t="e">
            <v>#REF!</v>
          </cell>
        </row>
        <row r="572">
          <cell r="A572" t="e">
            <v>#REF!</v>
          </cell>
        </row>
        <row r="573">
          <cell r="A573" t="e">
            <v>#REF!</v>
          </cell>
        </row>
        <row r="574">
          <cell r="A574" t="e">
            <v>#REF!</v>
          </cell>
        </row>
        <row r="575">
          <cell r="A575" t="e">
            <v>#REF!</v>
          </cell>
        </row>
        <row r="576">
          <cell r="A576" t="e">
            <v>#REF!</v>
          </cell>
        </row>
        <row r="577">
          <cell r="A577" t="e">
            <v>#REF!</v>
          </cell>
        </row>
        <row r="578">
          <cell r="A578" t="e">
            <v>#REF!</v>
          </cell>
        </row>
        <row r="579">
          <cell r="A579" t="e">
            <v>#REF!</v>
          </cell>
        </row>
        <row r="580">
          <cell r="A580" t="e">
            <v>#REF!</v>
          </cell>
        </row>
        <row r="581">
          <cell r="A581" t="e">
            <v>#REF!</v>
          </cell>
        </row>
        <row r="582">
          <cell r="A582" t="e">
            <v>#REF!</v>
          </cell>
        </row>
        <row r="583">
          <cell r="A583" t="e">
            <v>#REF!</v>
          </cell>
        </row>
        <row r="584">
          <cell r="A584" t="e">
            <v>#REF!</v>
          </cell>
        </row>
        <row r="585">
          <cell r="A585" t="e">
            <v>#REF!</v>
          </cell>
        </row>
        <row r="586">
          <cell r="A586" t="e">
            <v>#REF!</v>
          </cell>
        </row>
        <row r="587">
          <cell r="A587" t="e">
            <v>#REF!</v>
          </cell>
        </row>
        <row r="588">
          <cell r="A588" t="e">
            <v>#REF!</v>
          </cell>
        </row>
        <row r="589">
          <cell r="A589" t="e">
            <v>#REF!</v>
          </cell>
        </row>
        <row r="590">
          <cell r="A590" t="e">
            <v>#REF!</v>
          </cell>
        </row>
        <row r="591">
          <cell r="A591" t="e">
            <v>#REF!</v>
          </cell>
        </row>
        <row r="592">
          <cell r="A592" t="e">
            <v>#REF!</v>
          </cell>
        </row>
        <row r="593">
          <cell r="A593" t="e">
            <v>#REF!</v>
          </cell>
        </row>
        <row r="594">
          <cell r="A594" t="e">
            <v>#REF!</v>
          </cell>
        </row>
        <row r="595">
          <cell r="A595" t="e">
            <v>#REF!</v>
          </cell>
        </row>
        <row r="596">
          <cell r="A596" t="e">
            <v>#REF!</v>
          </cell>
        </row>
        <row r="597">
          <cell r="A597" t="e">
            <v>#REF!</v>
          </cell>
        </row>
        <row r="598">
          <cell r="A598" t="e">
            <v>#REF!</v>
          </cell>
        </row>
        <row r="599">
          <cell r="A599" t="e">
            <v>#REF!</v>
          </cell>
        </row>
        <row r="600">
          <cell r="A600" t="e">
            <v>#REF!</v>
          </cell>
        </row>
        <row r="601">
          <cell r="A601" t="e">
            <v>#REF!</v>
          </cell>
        </row>
        <row r="602">
          <cell r="A602" t="e">
            <v>#REF!</v>
          </cell>
        </row>
        <row r="603">
          <cell r="A603" t="e">
            <v>#REF!</v>
          </cell>
        </row>
        <row r="604">
          <cell r="A604" t="e">
            <v>#REF!</v>
          </cell>
        </row>
        <row r="605">
          <cell r="A605" t="e">
            <v>#REF!</v>
          </cell>
        </row>
        <row r="606">
          <cell r="A606" t="e">
            <v>#REF!</v>
          </cell>
        </row>
        <row r="607">
          <cell r="A607" t="e">
            <v>#REF!</v>
          </cell>
        </row>
        <row r="608">
          <cell r="A608" t="e">
            <v>#REF!</v>
          </cell>
        </row>
        <row r="609">
          <cell r="A609" t="e">
            <v>#REF!</v>
          </cell>
        </row>
        <row r="610">
          <cell r="A610" t="e">
            <v>#REF!</v>
          </cell>
        </row>
        <row r="611">
          <cell r="A611" t="e">
            <v>#REF!</v>
          </cell>
        </row>
        <row r="612">
          <cell r="A612" t="e">
            <v>#REF!</v>
          </cell>
        </row>
        <row r="613">
          <cell r="A613" t="e">
            <v>#REF!</v>
          </cell>
        </row>
        <row r="614">
          <cell r="A614" t="e">
            <v>#REF!</v>
          </cell>
        </row>
        <row r="615">
          <cell r="A615" t="e">
            <v>#REF!</v>
          </cell>
        </row>
        <row r="616">
          <cell r="A616" t="e">
            <v>#REF!</v>
          </cell>
        </row>
        <row r="617">
          <cell r="A617" t="e">
            <v>#REF!</v>
          </cell>
        </row>
        <row r="618">
          <cell r="A618" t="e">
            <v>#REF!</v>
          </cell>
        </row>
        <row r="619">
          <cell r="A619" t="e">
            <v>#REF!</v>
          </cell>
        </row>
        <row r="620">
          <cell r="A620" t="e">
            <v>#REF!</v>
          </cell>
        </row>
        <row r="621">
          <cell r="A621" t="e">
            <v>#REF!</v>
          </cell>
        </row>
        <row r="622">
          <cell r="A622" t="e">
            <v>#REF!</v>
          </cell>
        </row>
        <row r="623">
          <cell r="A623" t="e">
            <v>#REF!</v>
          </cell>
        </row>
        <row r="624">
          <cell r="A624" t="e">
            <v>#REF!</v>
          </cell>
        </row>
        <row r="625">
          <cell r="A625" t="e">
            <v>#REF!</v>
          </cell>
        </row>
        <row r="626">
          <cell r="A626" t="e">
            <v>#REF!</v>
          </cell>
        </row>
        <row r="627">
          <cell r="A627" t="e">
            <v>#REF!</v>
          </cell>
        </row>
        <row r="628">
          <cell r="A628" t="e">
            <v>#REF!</v>
          </cell>
        </row>
        <row r="629">
          <cell r="A629" t="e">
            <v>#REF!</v>
          </cell>
        </row>
        <row r="630">
          <cell r="A630" t="e">
            <v>#REF!</v>
          </cell>
        </row>
        <row r="631">
          <cell r="A631" t="e">
            <v>#REF!</v>
          </cell>
        </row>
        <row r="632">
          <cell r="A632" t="e">
            <v>#REF!</v>
          </cell>
        </row>
        <row r="633">
          <cell r="A633" t="e">
            <v>#REF!</v>
          </cell>
        </row>
        <row r="634">
          <cell r="A634" t="e">
            <v>#REF!</v>
          </cell>
        </row>
        <row r="635">
          <cell r="A635" t="e">
            <v>#REF!</v>
          </cell>
        </row>
        <row r="636">
          <cell r="A636" t="e">
            <v>#REF!</v>
          </cell>
        </row>
        <row r="637">
          <cell r="A637" t="e">
            <v>#REF!</v>
          </cell>
        </row>
        <row r="638">
          <cell r="A638" t="e">
            <v>#REF!</v>
          </cell>
        </row>
        <row r="639">
          <cell r="A639" t="e">
            <v>#REF!</v>
          </cell>
        </row>
        <row r="640">
          <cell r="A640" t="e">
            <v>#REF!</v>
          </cell>
        </row>
        <row r="641">
          <cell r="A641" t="e">
            <v>#REF!</v>
          </cell>
        </row>
        <row r="642">
          <cell r="A642" t="e">
            <v>#REF!</v>
          </cell>
        </row>
        <row r="643">
          <cell r="A643" t="e">
            <v>#REF!</v>
          </cell>
        </row>
        <row r="644">
          <cell r="A644" t="e">
            <v>#REF!</v>
          </cell>
        </row>
        <row r="645">
          <cell r="A645" t="e">
            <v>#REF!</v>
          </cell>
        </row>
        <row r="646">
          <cell r="A646" t="e">
            <v>#REF!</v>
          </cell>
        </row>
        <row r="647">
          <cell r="A647" t="e">
            <v>#REF!</v>
          </cell>
        </row>
        <row r="648">
          <cell r="A648" t="e">
            <v>#REF!</v>
          </cell>
        </row>
        <row r="649">
          <cell r="A649" t="e">
            <v>#REF!</v>
          </cell>
        </row>
        <row r="650">
          <cell r="A650" t="e">
            <v>#REF!</v>
          </cell>
        </row>
        <row r="651">
          <cell r="A651" t="e">
            <v>#REF!</v>
          </cell>
        </row>
        <row r="652">
          <cell r="A652" t="e">
            <v>#REF!</v>
          </cell>
        </row>
        <row r="653">
          <cell r="A653" t="e">
            <v>#REF!</v>
          </cell>
        </row>
        <row r="654">
          <cell r="A654" t="e">
            <v>#REF!</v>
          </cell>
        </row>
        <row r="655">
          <cell r="A655" t="e">
            <v>#REF!</v>
          </cell>
        </row>
        <row r="656">
          <cell r="A656" t="e">
            <v>#REF!</v>
          </cell>
        </row>
        <row r="657">
          <cell r="A657" t="e">
            <v>#REF!</v>
          </cell>
        </row>
        <row r="658">
          <cell r="A658" t="e">
            <v>#REF!</v>
          </cell>
        </row>
        <row r="659">
          <cell r="A659" t="e">
            <v>#REF!</v>
          </cell>
        </row>
        <row r="660">
          <cell r="A660" t="e">
            <v>#REF!</v>
          </cell>
        </row>
        <row r="661">
          <cell r="A661" t="e">
            <v>#REF!</v>
          </cell>
        </row>
        <row r="662">
          <cell r="A662" t="e">
            <v>#REF!</v>
          </cell>
        </row>
        <row r="663">
          <cell r="A663" t="e">
            <v>#REF!</v>
          </cell>
        </row>
        <row r="664">
          <cell r="A664" t="e">
            <v>#REF!</v>
          </cell>
        </row>
        <row r="665">
          <cell r="A665" t="e">
            <v>#REF!</v>
          </cell>
        </row>
        <row r="666">
          <cell r="A666" t="e">
            <v>#REF!</v>
          </cell>
        </row>
        <row r="667">
          <cell r="A667" t="e">
            <v>#REF!</v>
          </cell>
        </row>
        <row r="668">
          <cell r="A668" t="e">
            <v>#REF!</v>
          </cell>
        </row>
        <row r="669">
          <cell r="A669" t="e">
            <v>#REF!</v>
          </cell>
        </row>
        <row r="670">
          <cell r="A670" t="e">
            <v>#REF!</v>
          </cell>
        </row>
        <row r="671">
          <cell r="A671" t="e">
            <v>#REF!</v>
          </cell>
        </row>
        <row r="672">
          <cell r="A672" t="e">
            <v>#REF!</v>
          </cell>
        </row>
        <row r="673">
          <cell r="A673" t="e">
            <v>#REF!</v>
          </cell>
        </row>
        <row r="674">
          <cell r="A674" t="e">
            <v>#REF!</v>
          </cell>
        </row>
        <row r="675">
          <cell r="A675" t="e">
            <v>#REF!</v>
          </cell>
        </row>
        <row r="676">
          <cell r="A676" t="e">
            <v>#REF!</v>
          </cell>
        </row>
        <row r="677">
          <cell r="A677" t="e">
            <v>#REF!</v>
          </cell>
        </row>
        <row r="678">
          <cell r="A678" t="e">
            <v>#REF!</v>
          </cell>
        </row>
        <row r="679">
          <cell r="A679" t="e">
            <v>#REF!</v>
          </cell>
        </row>
        <row r="680">
          <cell r="A680" t="e">
            <v>#REF!</v>
          </cell>
        </row>
        <row r="681">
          <cell r="A681" t="e">
            <v>#REF!</v>
          </cell>
        </row>
        <row r="682">
          <cell r="A682" t="e">
            <v>#REF!</v>
          </cell>
        </row>
        <row r="683">
          <cell r="A683" t="e">
            <v>#REF!</v>
          </cell>
        </row>
        <row r="684">
          <cell r="A684" t="e">
            <v>#REF!</v>
          </cell>
        </row>
        <row r="685">
          <cell r="A685" t="e">
            <v>#REF!</v>
          </cell>
        </row>
        <row r="686">
          <cell r="A686" t="e">
            <v>#REF!</v>
          </cell>
        </row>
        <row r="687">
          <cell r="A687" t="e">
            <v>#REF!</v>
          </cell>
        </row>
        <row r="688">
          <cell r="A688" t="e">
            <v>#REF!</v>
          </cell>
        </row>
        <row r="689">
          <cell r="A689" t="e">
            <v>#REF!</v>
          </cell>
        </row>
        <row r="690">
          <cell r="A690" t="e">
            <v>#REF!</v>
          </cell>
        </row>
        <row r="691">
          <cell r="A691" t="e">
            <v>#REF!</v>
          </cell>
        </row>
        <row r="692">
          <cell r="A692" t="e">
            <v>#REF!</v>
          </cell>
        </row>
        <row r="693">
          <cell r="A693" t="e">
            <v>#REF!</v>
          </cell>
        </row>
        <row r="694">
          <cell r="A694" t="e">
            <v>#REF!</v>
          </cell>
        </row>
        <row r="695">
          <cell r="A695" t="e">
            <v>#REF!</v>
          </cell>
        </row>
        <row r="696">
          <cell r="A696" t="e">
            <v>#REF!</v>
          </cell>
        </row>
        <row r="697">
          <cell r="A697" t="e">
            <v>#REF!</v>
          </cell>
        </row>
        <row r="698">
          <cell r="A698" t="e">
            <v>#REF!</v>
          </cell>
        </row>
        <row r="699">
          <cell r="A699" t="e">
            <v>#REF!</v>
          </cell>
        </row>
        <row r="700">
          <cell r="A700" t="e">
            <v>#REF!</v>
          </cell>
        </row>
        <row r="701">
          <cell r="A701" t="e">
            <v>#REF!</v>
          </cell>
        </row>
        <row r="702">
          <cell r="A702" t="e">
            <v>#REF!</v>
          </cell>
        </row>
        <row r="703">
          <cell r="A703" t="e">
            <v>#REF!</v>
          </cell>
        </row>
        <row r="704">
          <cell r="A704" t="e">
            <v>#REF!</v>
          </cell>
        </row>
        <row r="705">
          <cell r="A705" t="e">
            <v>#REF!</v>
          </cell>
        </row>
        <row r="706">
          <cell r="A706" t="e">
            <v>#REF!</v>
          </cell>
        </row>
        <row r="707">
          <cell r="A707" t="e">
            <v>#REF!</v>
          </cell>
        </row>
        <row r="708">
          <cell r="A708" t="e">
            <v>#REF!</v>
          </cell>
        </row>
        <row r="709">
          <cell r="A709" t="e">
            <v>#REF!</v>
          </cell>
        </row>
        <row r="710">
          <cell r="A710" t="e">
            <v>#REF!</v>
          </cell>
        </row>
        <row r="711">
          <cell r="A711" t="e">
            <v>#REF!</v>
          </cell>
        </row>
        <row r="712">
          <cell r="A712" t="e">
            <v>#REF!</v>
          </cell>
        </row>
        <row r="713">
          <cell r="A713" t="e">
            <v>#REF!</v>
          </cell>
        </row>
        <row r="714">
          <cell r="A714" t="e">
            <v>#REF!</v>
          </cell>
        </row>
        <row r="715">
          <cell r="A715" t="e">
            <v>#REF!</v>
          </cell>
        </row>
        <row r="716">
          <cell r="A716" t="e">
            <v>#REF!</v>
          </cell>
        </row>
        <row r="717">
          <cell r="A717" t="e">
            <v>#REF!</v>
          </cell>
        </row>
        <row r="718">
          <cell r="A718" t="e">
            <v>#REF!</v>
          </cell>
        </row>
        <row r="719">
          <cell r="A719" t="e">
            <v>#REF!</v>
          </cell>
        </row>
        <row r="720">
          <cell r="A720" t="e">
            <v>#REF!</v>
          </cell>
        </row>
        <row r="721">
          <cell r="A721" t="e">
            <v>#REF!</v>
          </cell>
        </row>
        <row r="722">
          <cell r="A722" t="e">
            <v>#REF!</v>
          </cell>
        </row>
        <row r="723">
          <cell r="A723" t="e">
            <v>#REF!</v>
          </cell>
        </row>
        <row r="724">
          <cell r="A724" t="e">
            <v>#REF!</v>
          </cell>
        </row>
        <row r="725">
          <cell r="A725" t="e">
            <v>#REF!</v>
          </cell>
        </row>
        <row r="726">
          <cell r="A726" t="e">
            <v>#REF!</v>
          </cell>
        </row>
        <row r="727">
          <cell r="A727" t="e">
            <v>#REF!</v>
          </cell>
        </row>
        <row r="728">
          <cell r="A728" t="e">
            <v>#REF!</v>
          </cell>
        </row>
        <row r="729">
          <cell r="A729" t="e">
            <v>#REF!</v>
          </cell>
        </row>
        <row r="730">
          <cell r="A730" t="e">
            <v>#REF!</v>
          </cell>
        </row>
        <row r="731">
          <cell r="A731" t="e">
            <v>#REF!</v>
          </cell>
        </row>
        <row r="732">
          <cell r="A732" t="e">
            <v>#REF!</v>
          </cell>
        </row>
        <row r="734">
          <cell r="A734" t="e">
            <v>#REF!</v>
          </cell>
        </row>
        <row r="735">
          <cell r="A735" t="e">
            <v>#REF!</v>
          </cell>
        </row>
        <row r="736">
          <cell r="A736" t="e">
            <v>#REF!</v>
          </cell>
        </row>
        <row r="737">
          <cell r="A737" t="e">
            <v>#REF!</v>
          </cell>
        </row>
        <row r="738">
          <cell r="A738" t="e">
            <v>#REF!</v>
          </cell>
        </row>
        <row r="739">
          <cell r="A739" t="e">
            <v>#REF!</v>
          </cell>
        </row>
        <row r="740">
          <cell r="A740" t="e">
            <v>#REF!</v>
          </cell>
        </row>
        <row r="741">
          <cell r="A741" t="e">
            <v>#REF!</v>
          </cell>
        </row>
        <row r="742">
          <cell r="A742" t="e">
            <v>#REF!</v>
          </cell>
        </row>
        <row r="743">
          <cell r="A743" t="e">
            <v>#REF!</v>
          </cell>
        </row>
        <row r="744">
          <cell r="A744" t="e">
            <v>#REF!</v>
          </cell>
        </row>
        <row r="745">
          <cell r="A745" t="e">
            <v>#REF!</v>
          </cell>
        </row>
        <row r="746">
          <cell r="A746" t="e">
            <v>#REF!</v>
          </cell>
        </row>
        <row r="748">
          <cell r="A748" t="e">
            <v>#REF!</v>
          </cell>
        </row>
        <row r="749">
          <cell r="A749" t="e">
            <v>#REF!</v>
          </cell>
        </row>
        <row r="750">
          <cell r="A750" t="e">
            <v>#REF!</v>
          </cell>
        </row>
        <row r="751">
          <cell r="A751" t="e">
            <v>#REF!</v>
          </cell>
        </row>
        <row r="752">
          <cell r="A752" t="e">
            <v>#REF!</v>
          </cell>
        </row>
        <row r="753">
          <cell r="A753" t="e">
            <v>#REF!</v>
          </cell>
        </row>
        <row r="754">
          <cell r="A754" t="e">
            <v>#REF!</v>
          </cell>
        </row>
        <row r="755">
          <cell r="A755" t="e">
            <v>#REF!</v>
          </cell>
        </row>
        <row r="756">
          <cell r="A756" t="e">
            <v>#REF!</v>
          </cell>
        </row>
        <row r="757">
          <cell r="A757" t="e">
            <v>#REF!</v>
          </cell>
        </row>
        <row r="758">
          <cell r="A758" t="e">
            <v>#REF!</v>
          </cell>
        </row>
        <row r="759">
          <cell r="A759" t="e">
            <v>#REF!</v>
          </cell>
        </row>
        <row r="760">
          <cell r="A760" t="e">
            <v>#REF!</v>
          </cell>
        </row>
        <row r="761">
          <cell r="A761" t="e">
            <v>#REF!</v>
          </cell>
        </row>
        <row r="762">
          <cell r="A762" t="e">
            <v>#REF!</v>
          </cell>
        </row>
        <row r="763">
          <cell r="A763" t="e">
            <v>#REF!</v>
          </cell>
        </row>
        <row r="764">
          <cell r="A764" t="e">
            <v>#REF!</v>
          </cell>
        </row>
        <row r="765">
          <cell r="A765" t="e">
            <v>#REF!</v>
          </cell>
        </row>
        <row r="766">
          <cell r="A766" t="e">
            <v>#REF!</v>
          </cell>
        </row>
        <row r="767">
          <cell r="A767" t="e">
            <v>#REF!</v>
          </cell>
        </row>
        <row r="768">
          <cell r="A768" t="e">
            <v>#REF!</v>
          </cell>
        </row>
        <row r="769">
          <cell r="A769" t="e">
            <v>#REF!</v>
          </cell>
        </row>
        <row r="770">
          <cell r="A770" t="e">
            <v>#REF!</v>
          </cell>
        </row>
        <row r="771">
          <cell r="A771" t="e">
            <v>#REF!</v>
          </cell>
        </row>
        <row r="772">
          <cell r="A772" t="e">
            <v>#REF!</v>
          </cell>
        </row>
        <row r="773">
          <cell r="A773" t="e">
            <v>#REF!</v>
          </cell>
        </row>
        <row r="774">
          <cell r="A774" t="e">
            <v>#REF!</v>
          </cell>
        </row>
        <row r="775">
          <cell r="A775" t="e">
            <v>#REF!</v>
          </cell>
        </row>
        <row r="776">
          <cell r="A776" t="e">
            <v>#REF!</v>
          </cell>
        </row>
        <row r="777">
          <cell r="A777" t="e">
            <v>#REF!</v>
          </cell>
        </row>
        <row r="778">
          <cell r="A778" t="e">
            <v>#REF!</v>
          </cell>
        </row>
        <row r="779">
          <cell r="A779" t="e">
            <v>#REF!</v>
          </cell>
        </row>
        <row r="780">
          <cell r="A780" t="e">
            <v>#REF!</v>
          </cell>
        </row>
        <row r="781">
          <cell r="A781" t="e">
            <v>#REF!</v>
          </cell>
        </row>
        <row r="782">
          <cell r="A782" t="e">
            <v>#REF!</v>
          </cell>
        </row>
        <row r="783">
          <cell r="A783" t="e">
            <v>#REF!</v>
          </cell>
        </row>
        <row r="784">
          <cell r="A784" t="e">
            <v>#REF!</v>
          </cell>
        </row>
        <row r="785">
          <cell r="A785" t="e">
            <v>#REF!</v>
          </cell>
        </row>
        <row r="786">
          <cell r="A786" t="e">
            <v>#REF!</v>
          </cell>
        </row>
        <row r="787">
          <cell r="A787" t="e">
            <v>#REF!</v>
          </cell>
        </row>
        <row r="788">
          <cell r="A788" t="e">
            <v>#REF!</v>
          </cell>
        </row>
        <row r="789">
          <cell r="A789" t="e">
            <v>#REF!</v>
          </cell>
        </row>
        <row r="790">
          <cell r="A790" t="e">
            <v>#REF!</v>
          </cell>
        </row>
        <row r="791">
          <cell r="A791" t="e">
            <v>#REF!</v>
          </cell>
        </row>
        <row r="792">
          <cell r="A792" t="e">
            <v>#REF!</v>
          </cell>
        </row>
        <row r="793">
          <cell r="A793" t="e">
            <v>#REF!</v>
          </cell>
        </row>
        <row r="794">
          <cell r="A794" t="e">
            <v>#REF!</v>
          </cell>
        </row>
        <row r="795">
          <cell r="A795" t="e">
            <v>#REF!</v>
          </cell>
        </row>
        <row r="796">
          <cell r="A796" t="e">
            <v>#REF!</v>
          </cell>
        </row>
        <row r="797">
          <cell r="A797" t="e">
            <v>#REF!</v>
          </cell>
        </row>
        <row r="798">
          <cell r="A798" t="e">
            <v>#REF!</v>
          </cell>
        </row>
        <row r="799">
          <cell r="A799" t="e">
            <v>#REF!</v>
          </cell>
        </row>
        <row r="800">
          <cell r="A800" t="e">
            <v>#REF!</v>
          </cell>
        </row>
        <row r="801">
          <cell r="A801" t="e">
            <v>#REF!</v>
          </cell>
        </row>
        <row r="802">
          <cell r="A802" t="e">
            <v>#REF!</v>
          </cell>
        </row>
        <row r="803">
          <cell r="A803" t="e">
            <v>#REF!</v>
          </cell>
        </row>
        <row r="804">
          <cell r="A804" t="e">
            <v>#REF!</v>
          </cell>
        </row>
        <row r="805">
          <cell r="A805" t="e">
            <v>#REF!</v>
          </cell>
        </row>
        <row r="806">
          <cell r="A806" t="e">
            <v>#REF!</v>
          </cell>
        </row>
        <row r="807">
          <cell r="A807" t="e">
            <v>#REF!</v>
          </cell>
        </row>
        <row r="808">
          <cell r="A808" t="e">
            <v>#REF!</v>
          </cell>
        </row>
        <row r="809">
          <cell r="A809" t="e">
            <v>#REF!</v>
          </cell>
        </row>
        <row r="810">
          <cell r="A810" t="e">
            <v>#REF!</v>
          </cell>
        </row>
        <row r="811">
          <cell r="A811" t="e">
            <v>#REF!</v>
          </cell>
        </row>
        <row r="812">
          <cell r="A812" t="e">
            <v>#REF!</v>
          </cell>
        </row>
        <row r="813">
          <cell r="A813" t="e">
            <v>#REF!</v>
          </cell>
        </row>
        <row r="814">
          <cell r="A814" t="e">
            <v>#REF!</v>
          </cell>
        </row>
        <row r="815">
          <cell r="A815" t="e">
            <v>#REF!</v>
          </cell>
        </row>
        <row r="816">
          <cell r="A816" t="e">
            <v>#REF!</v>
          </cell>
        </row>
        <row r="817">
          <cell r="A817" t="e">
            <v>#REF!</v>
          </cell>
        </row>
        <row r="818">
          <cell r="A818" t="e">
            <v>#REF!</v>
          </cell>
        </row>
        <row r="819">
          <cell r="A819" t="e">
            <v>#REF!</v>
          </cell>
        </row>
        <row r="820">
          <cell r="A820" t="e">
            <v>#REF!</v>
          </cell>
        </row>
        <row r="821">
          <cell r="A821" t="e">
            <v>#REF!</v>
          </cell>
        </row>
        <row r="822">
          <cell r="A822" t="e">
            <v>#REF!</v>
          </cell>
        </row>
        <row r="823">
          <cell r="A823" t="e">
            <v>#REF!</v>
          </cell>
        </row>
        <row r="824">
          <cell r="A824" t="e">
            <v>#REF!</v>
          </cell>
        </row>
        <row r="825">
          <cell r="A825" t="e">
            <v>#REF!</v>
          </cell>
        </row>
        <row r="826">
          <cell r="A826" t="e">
            <v>#REF!</v>
          </cell>
        </row>
        <row r="827">
          <cell r="A827" t="e">
            <v>#REF!</v>
          </cell>
        </row>
        <row r="828">
          <cell r="A828" t="e">
            <v>#REF!</v>
          </cell>
        </row>
        <row r="829">
          <cell r="A829" t="e">
            <v>#REF!</v>
          </cell>
        </row>
        <row r="830">
          <cell r="A830" t="e">
            <v>#REF!</v>
          </cell>
        </row>
        <row r="831">
          <cell r="A831" t="e">
            <v>#REF!</v>
          </cell>
        </row>
        <row r="832">
          <cell r="A832" t="e">
            <v>#REF!</v>
          </cell>
        </row>
        <row r="833">
          <cell r="A833" t="e">
            <v>#REF!</v>
          </cell>
        </row>
        <row r="834">
          <cell r="A834" t="e">
            <v>#REF!</v>
          </cell>
        </row>
        <row r="835">
          <cell r="A835" t="e">
            <v>#REF!</v>
          </cell>
        </row>
        <row r="836">
          <cell r="A836" t="e">
            <v>#REF!</v>
          </cell>
        </row>
        <row r="837">
          <cell r="A837" t="e">
            <v>#REF!</v>
          </cell>
        </row>
        <row r="838">
          <cell r="A838" t="e">
            <v>#REF!</v>
          </cell>
        </row>
        <row r="839">
          <cell r="A839" t="e">
            <v>#REF!</v>
          </cell>
        </row>
        <row r="840">
          <cell r="A840" t="e">
            <v>#REF!</v>
          </cell>
        </row>
        <row r="841">
          <cell r="A841" t="e">
            <v>#REF!</v>
          </cell>
        </row>
        <row r="842">
          <cell r="A842" t="e">
            <v>#REF!</v>
          </cell>
        </row>
        <row r="843">
          <cell r="A843" t="e">
            <v>#REF!</v>
          </cell>
        </row>
        <row r="844">
          <cell r="A844" t="e">
            <v>#REF!</v>
          </cell>
        </row>
        <row r="845">
          <cell r="A845" t="e">
            <v>#REF!</v>
          </cell>
        </row>
        <row r="846">
          <cell r="A846" t="e">
            <v>#REF!</v>
          </cell>
        </row>
        <row r="847">
          <cell r="A847" t="e">
            <v>#REF!</v>
          </cell>
        </row>
        <row r="848">
          <cell r="A848" t="e">
            <v>#REF!</v>
          </cell>
        </row>
        <row r="849">
          <cell r="A849" t="e">
            <v>#REF!</v>
          </cell>
        </row>
        <row r="850">
          <cell r="A850" t="e">
            <v>#REF!</v>
          </cell>
        </row>
        <row r="851">
          <cell r="A851" t="e">
            <v>#REF!</v>
          </cell>
        </row>
        <row r="852">
          <cell r="A852" t="e">
            <v>#REF!</v>
          </cell>
        </row>
        <row r="853">
          <cell r="A853" t="e">
            <v>#REF!</v>
          </cell>
        </row>
        <row r="854">
          <cell r="A854" t="e">
            <v>#REF!</v>
          </cell>
        </row>
        <row r="855">
          <cell r="A855" t="e">
            <v>#REF!</v>
          </cell>
        </row>
        <row r="856">
          <cell r="A856" t="e">
            <v>#REF!</v>
          </cell>
        </row>
        <row r="857">
          <cell r="A857" t="e">
            <v>#REF!</v>
          </cell>
        </row>
        <row r="858">
          <cell r="A858" t="e">
            <v>#REF!</v>
          </cell>
        </row>
        <row r="859">
          <cell r="A859" t="e">
            <v>#REF!</v>
          </cell>
        </row>
        <row r="860">
          <cell r="A860" t="e">
            <v>#REF!</v>
          </cell>
        </row>
        <row r="861">
          <cell r="A861" t="e">
            <v>#REF!</v>
          </cell>
        </row>
        <row r="862">
          <cell r="A862" t="e">
            <v>#REF!</v>
          </cell>
        </row>
        <row r="863">
          <cell r="A863" t="e">
            <v>#REF!</v>
          </cell>
        </row>
        <row r="864">
          <cell r="A864" t="e">
            <v>#REF!</v>
          </cell>
        </row>
        <row r="865">
          <cell r="A865" t="e">
            <v>#REF!</v>
          </cell>
        </row>
        <row r="866">
          <cell r="A866" t="e">
            <v>#REF!</v>
          </cell>
        </row>
        <row r="867">
          <cell r="A867" t="e">
            <v>#REF!</v>
          </cell>
        </row>
        <row r="868">
          <cell r="A868" t="e">
            <v>#REF!</v>
          </cell>
        </row>
        <row r="869">
          <cell r="A869" t="e">
            <v>#REF!</v>
          </cell>
        </row>
        <row r="870">
          <cell r="A870" t="e">
            <v>#REF!</v>
          </cell>
        </row>
        <row r="871">
          <cell r="A871" t="e">
            <v>#REF!</v>
          </cell>
        </row>
        <row r="872">
          <cell r="A872" t="e">
            <v>#REF!</v>
          </cell>
        </row>
        <row r="873">
          <cell r="A873" t="e">
            <v>#REF!</v>
          </cell>
        </row>
        <row r="874">
          <cell r="A874" t="e">
            <v>#REF!</v>
          </cell>
        </row>
        <row r="875">
          <cell r="A875" t="e">
            <v>#REF!</v>
          </cell>
        </row>
        <row r="876">
          <cell r="A876" t="e">
            <v>#REF!</v>
          </cell>
        </row>
        <row r="877">
          <cell r="A877" t="e">
            <v>#REF!</v>
          </cell>
        </row>
        <row r="878">
          <cell r="A878" t="e">
            <v>#REF!</v>
          </cell>
        </row>
        <row r="879">
          <cell r="A879" t="e">
            <v>#REF!</v>
          </cell>
        </row>
        <row r="880">
          <cell r="A880" t="e">
            <v>#REF!</v>
          </cell>
        </row>
        <row r="881">
          <cell r="A881" t="e">
            <v>#REF!</v>
          </cell>
        </row>
        <row r="882">
          <cell r="A882" t="e">
            <v>#REF!</v>
          </cell>
        </row>
        <row r="883">
          <cell r="A883" t="e">
            <v>#REF!</v>
          </cell>
        </row>
        <row r="884">
          <cell r="A884" t="e">
            <v>#REF!</v>
          </cell>
        </row>
        <row r="885">
          <cell r="A885" t="e">
            <v>#REF!</v>
          </cell>
        </row>
        <row r="886">
          <cell r="A886" t="e">
            <v>#REF!</v>
          </cell>
        </row>
        <row r="887">
          <cell r="A887" t="e">
            <v>#REF!</v>
          </cell>
        </row>
        <row r="888">
          <cell r="A888" t="e">
            <v>#REF!</v>
          </cell>
        </row>
        <row r="889">
          <cell r="A889" t="e">
            <v>#REF!</v>
          </cell>
        </row>
        <row r="890">
          <cell r="A890" t="e">
            <v>#REF!</v>
          </cell>
        </row>
        <row r="891">
          <cell r="A891" t="e">
            <v>#REF!</v>
          </cell>
        </row>
        <row r="892">
          <cell r="A892" t="e">
            <v>#REF!</v>
          </cell>
        </row>
        <row r="893">
          <cell r="A893" t="e">
            <v>#REF!</v>
          </cell>
        </row>
        <row r="894">
          <cell r="A894" t="e">
            <v>#REF!</v>
          </cell>
        </row>
        <row r="895">
          <cell r="A895" t="e">
            <v>#REF!</v>
          </cell>
        </row>
        <row r="896">
          <cell r="A896" t="e">
            <v>#REF!</v>
          </cell>
        </row>
        <row r="897">
          <cell r="A897" t="e">
            <v>#REF!</v>
          </cell>
        </row>
        <row r="898">
          <cell r="A898" t="e">
            <v>#REF!</v>
          </cell>
        </row>
        <row r="899">
          <cell r="A899" t="e">
            <v>#REF!</v>
          </cell>
        </row>
        <row r="900">
          <cell r="A900" t="e">
            <v>#REF!</v>
          </cell>
        </row>
        <row r="901">
          <cell r="A901" t="e">
            <v>#REF!</v>
          </cell>
        </row>
        <row r="902">
          <cell r="A902" t="e">
            <v>#REF!</v>
          </cell>
        </row>
        <row r="903">
          <cell r="A903" t="e">
            <v>#REF!</v>
          </cell>
        </row>
        <row r="904">
          <cell r="A904" t="e">
            <v>#REF!</v>
          </cell>
        </row>
        <row r="905">
          <cell r="A905" t="e">
            <v>#REF!</v>
          </cell>
        </row>
        <row r="906">
          <cell r="A906" t="e">
            <v>#REF!</v>
          </cell>
        </row>
        <row r="907">
          <cell r="A907" t="e">
            <v>#REF!</v>
          </cell>
        </row>
        <row r="908">
          <cell r="A908" t="e">
            <v>#REF!</v>
          </cell>
        </row>
        <row r="909">
          <cell r="A909" t="e">
            <v>#REF!</v>
          </cell>
        </row>
        <row r="910">
          <cell r="A910" t="e">
            <v>#REF!</v>
          </cell>
        </row>
        <row r="911">
          <cell r="A911" t="e">
            <v>#REF!</v>
          </cell>
        </row>
        <row r="912">
          <cell r="A912" t="e">
            <v>#REF!</v>
          </cell>
        </row>
        <row r="913">
          <cell r="A913" t="e">
            <v>#REF!</v>
          </cell>
        </row>
        <row r="914">
          <cell r="A914" t="e">
            <v>#REF!</v>
          </cell>
        </row>
        <row r="915">
          <cell r="A915" t="e">
            <v>#REF!</v>
          </cell>
        </row>
        <row r="916">
          <cell r="A916" t="e">
            <v>#REF!</v>
          </cell>
        </row>
        <row r="917">
          <cell r="A917" t="e">
            <v>#REF!</v>
          </cell>
        </row>
        <row r="918">
          <cell r="A918" t="e">
            <v>#REF!</v>
          </cell>
        </row>
        <row r="919">
          <cell r="A919" t="e">
            <v>#REF!</v>
          </cell>
        </row>
        <row r="920">
          <cell r="A920" t="e">
            <v>#REF!</v>
          </cell>
        </row>
        <row r="921">
          <cell r="A921" t="e">
            <v>#REF!</v>
          </cell>
        </row>
        <row r="922">
          <cell r="A922" t="e">
            <v>#REF!</v>
          </cell>
        </row>
        <row r="923">
          <cell r="A923" t="e">
            <v>#REF!</v>
          </cell>
        </row>
        <row r="924">
          <cell r="A924" t="e">
            <v>#REF!</v>
          </cell>
        </row>
        <row r="925">
          <cell r="A925" t="e">
            <v>#REF!</v>
          </cell>
        </row>
        <row r="926">
          <cell r="A926" t="e">
            <v>#REF!</v>
          </cell>
        </row>
        <row r="927">
          <cell r="A927" t="e">
            <v>#REF!</v>
          </cell>
        </row>
        <row r="928">
          <cell r="A928" t="e">
            <v>#REF!</v>
          </cell>
        </row>
        <row r="929">
          <cell r="A929" t="e">
            <v>#REF!</v>
          </cell>
        </row>
        <row r="930">
          <cell r="A930" t="e">
            <v>#REF!</v>
          </cell>
        </row>
        <row r="931">
          <cell r="A931" t="e">
            <v>#REF!</v>
          </cell>
        </row>
        <row r="932">
          <cell r="A932" t="e">
            <v>#REF!</v>
          </cell>
        </row>
        <row r="933">
          <cell r="A933" t="e">
            <v>#REF!</v>
          </cell>
        </row>
        <row r="934">
          <cell r="A934" t="e">
            <v>#REF!</v>
          </cell>
        </row>
        <row r="935">
          <cell r="A935" t="e">
            <v>#REF!</v>
          </cell>
        </row>
        <row r="936">
          <cell r="A936" t="e">
            <v>#REF!</v>
          </cell>
        </row>
        <row r="937">
          <cell r="A937" t="e">
            <v>#REF!</v>
          </cell>
        </row>
        <row r="938">
          <cell r="A938" t="e">
            <v>#REF!</v>
          </cell>
        </row>
        <row r="939">
          <cell r="A939" t="e">
            <v>#REF!</v>
          </cell>
        </row>
        <row r="940">
          <cell r="A940" t="e">
            <v>#REF!</v>
          </cell>
        </row>
        <row r="941">
          <cell r="A941" t="e">
            <v>#REF!</v>
          </cell>
        </row>
        <row r="942">
          <cell r="A942" t="e">
            <v>#REF!</v>
          </cell>
        </row>
        <row r="943">
          <cell r="A943" t="e">
            <v>#REF!</v>
          </cell>
        </row>
        <row r="944">
          <cell r="A944" t="e">
            <v>#REF!</v>
          </cell>
        </row>
        <row r="945">
          <cell r="A945" t="e">
            <v>#REF!</v>
          </cell>
        </row>
        <row r="946">
          <cell r="A946" t="e">
            <v>#REF!</v>
          </cell>
        </row>
        <row r="947">
          <cell r="A947" t="e">
            <v>#REF!</v>
          </cell>
        </row>
        <row r="948">
          <cell r="A948" t="e">
            <v>#REF!</v>
          </cell>
        </row>
        <row r="949">
          <cell r="A949" t="e">
            <v>#REF!</v>
          </cell>
        </row>
        <row r="950">
          <cell r="A950" t="e">
            <v>#REF!</v>
          </cell>
        </row>
        <row r="951">
          <cell r="A951" t="e">
            <v>#REF!</v>
          </cell>
        </row>
        <row r="952">
          <cell r="A952" t="e">
            <v>#REF!</v>
          </cell>
        </row>
        <row r="953">
          <cell r="A953" t="e">
            <v>#REF!</v>
          </cell>
        </row>
        <row r="954">
          <cell r="A954" t="e">
            <v>#REF!</v>
          </cell>
        </row>
        <row r="955">
          <cell r="A955" t="e">
            <v>#REF!</v>
          </cell>
        </row>
        <row r="956">
          <cell r="A956" t="e">
            <v>#REF!</v>
          </cell>
        </row>
        <row r="957">
          <cell r="A957" t="e">
            <v>#REF!</v>
          </cell>
        </row>
        <row r="958">
          <cell r="A958" t="e">
            <v>#REF!</v>
          </cell>
        </row>
        <row r="959">
          <cell r="A959" t="e">
            <v>#REF!</v>
          </cell>
        </row>
        <row r="960">
          <cell r="A960" t="e">
            <v>#REF!</v>
          </cell>
        </row>
        <row r="961">
          <cell r="A961" t="e">
            <v>#REF!</v>
          </cell>
        </row>
        <row r="962">
          <cell r="A962" t="e">
            <v>#REF!</v>
          </cell>
        </row>
        <row r="963">
          <cell r="A963" t="e">
            <v>#REF!</v>
          </cell>
        </row>
        <row r="964">
          <cell r="A964" t="e">
            <v>#REF!</v>
          </cell>
        </row>
        <row r="965">
          <cell r="A965" t="e">
            <v>#REF!</v>
          </cell>
        </row>
        <row r="966">
          <cell r="A966" t="e">
            <v>#REF!</v>
          </cell>
        </row>
        <row r="967">
          <cell r="A967" t="e">
            <v>#REF!</v>
          </cell>
        </row>
        <row r="968">
          <cell r="A968" t="e">
            <v>#REF!</v>
          </cell>
        </row>
        <row r="969">
          <cell r="A969" t="e">
            <v>#REF!</v>
          </cell>
        </row>
        <row r="970">
          <cell r="A970" t="e">
            <v>#REF!</v>
          </cell>
        </row>
        <row r="971">
          <cell r="A971" t="e">
            <v>#REF!</v>
          </cell>
        </row>
        <row r="972">
          <cell r="A972" t="e">
            <v>#REF!</v>
          </cell>
        </row>
        <row r="973">
          <cell r="A973" t="e">
            <v>#REF!</v>
          </cell>
        </row>
        <row r="974">
          <cell r="A974" t="e">
            <v>#REF!</v>
          </cell>
        </row>
        <row r="975">
          <cell r="A975" t="e">
            <v>#REF!</v>
          </cell>
        </row>
        <row r="976">
          <cell r="A976" t="e">
            <v>#REF!</v>
          </cell>
        </row>
        <row r="977">
          <cell r="A977" t="e">
            <v>#REF!</v>
          </cell>
        </row>
        <row r="978">
          <cell r="A978" t="e">
            <v>#REF!</v>
          </cell>
        </row>
        <row r="979">
          <cell r="A979" t="e">
            <v>#REF!</v>
          </cell>
        </row>
        <row r="980">
          <cell r="A980" t="e">
            <v>#REF!</v>
          </cell>
        </row>
        <row r="981">
          <cell r="A981" t="e">
            <v>#REF!</v>
          </cell>
        </row>
        <row r="982">
          <cell r="A982" t="e">
            <v>#REF!</v>
          </cell>
        </row>
        <row r="983">
          <cell r="A983" t="e">
            <v>#REF!</v>
          </cell>
        </row>
        <row r="984">
          <cell r="A984" t="e">
            <v>#REF!</v>
          </cell>
        </row>
        <row r="985">
          <cell r="A985" t="e">
            <v>#REF!</v>
          </cell>
        </row>
        <row r="986">
          <cell r="A986" t="e">
            <v>#REF!</v>
          </cell>
        </row>
        <row r="987">
          <cell r="A987" t="e">
            <v>#REF!</v>
          </cell>
        </row>
        <row r="988">
          <cell r="A988" t="e">
            <v>#REF!</v>
          </cell>
        </row>
        <row r="989">
          <cell r="A989" t="e">
            <v>#REF!</v>
          </cell>
        </row>
        <row r="990">
          <cell r="A990" t="e">
            <v>#REF!</v>
          </cell>
        </row>
        <row r="991">
          <cell r="A991" t="e">
            <v>#REF!</v>
          </cell>
        </row>
        <row r="992">
          <cell r="A992" t="e">
            <v>#REF!</v>
          </cell>
        </row>
        <row r="993">
          <cell r="A993" t="e">
            <v>#REF!</v>
          </cell>
        </row>
        <row r="994">
          <cell r="A994" t="e">
            <v>#REF!</v>
          </cell>
        </row>
        <row r="995">
          <cell r="A995" t="e">
            <v>#REF!</v>
          </cell>
        </row>
        <row r="996">
          <cell r="A996" t="e">
            <v>#REF!</v>
          </cell>
        </row>
        <row r="997">
          <cell r="A997" t="e">
            <v>#REF!</v>
          </cell>
        </row>
        <row r="998">
          <cell r="A998" t="e">
            <v>#REF!</v>
          </cell>
        </row>
        <row r="999">
          <cell r="A999" t="e">
            <v>#REF!</v>
          </cell>
        </row>
        <row r="1000">
          <cell r="A1000" t="e">
            <v>#REF!</v>
          </cell>
        </row>
        <row r="1001">
          <cell r="A1001" t="e">
            <v>#REF!</v>
          </cell>
        </row>
        <row r="1002">
          <cell r="A1002" t="e">
            <v>#REF!</v>
          </cell>
        </row>
      </sheetData>
      <sheetData sheetId="1" refreshError="1"/>
      <sheetData sheetId="2" refreshError="1"/>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98.xml><?xml version="1.0" encoding="utf-8"?>
<externalLink xmlns="http://schemas.openxmlformats.org/spreadsheetml/2006/main">
  <externalBook xmlns:r="http://schemas.openxmlformats.org/officeDocument/2006/relationships" r:id="rId1">
    <sheetNames>
      <sheetName val="삽도"/>
      <sheetName val="일반수량집계"/>
      <sheetName val="교각철근집계표"/>
      <sheetName val="토공집계표"/>
      <sheetName val="PIER1"/>
      <sheetName val="PIER2"/>
      <sheetName val="Sheet1"/>
      <sheetName val="laroux"/>
      <sheetName val="일반수량집계표"/>
      <sheetName val="철근집계표"/>
      <sheetName val="라멘일반수량집계표"/>
      <sheetName val="라멘철근집계표"/>
      <sheetName val="Type-1(RH1~4)"/>
      <sheetName val="Type-2(RH5~7)"/>
      <sheetName val="Type-3(RH8~9)"/>
      <sheetName val="접속슬래브"/>
      <sheetName val="방호벽"/>
      <sheetName val="옹벽일반수량집계표"/>
      <sheetName val="옹벽철근"/>
      <sheetName val="옹    벽"/>
      <sheetName val="공가용가도"/>
      <sheetName val="Sheet2"/>
      <sheetName val="Sheet3"/>
      <sheetName val="호표"/>
    </sheetNames>
    <sheetDataSet>
      <sheetData sheetId="0"/>
      <sheetData sheetId="1"/>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99.xml><?xml version="1.0" encoding="utf-8"?>
<externalLink xmlns="http://schemas.openxmlformats.org/spreadsheetml/2006/main">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집계표"/>
      <sheetName val="내역"/>
      <sheetName val="관급"/>
      <sheetName val="1단계"/>
      <sheetName val="터파기및재료"/>
      <sheetName val="자재단가"/>
      <sheetName val="총괄표"/>
      <sheetName val="노임단가"/>
      <sheetName val="입찰안"/>
      <sheetName val="Sheet1"/>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row r="1">
          <cell r="A1">
            <v>1</v>
          </cell>
        </row>
        <row r="2">
          <cell r="A2">
            <v>2</v>
          </cell>
        </row>
        <row r="3">
          <cell r="A3">
            <v>3</v>
          </cell>
        </row>
        <row r="4">
          <cell r="A4">
            <v>4</v>
          </cell>
        </row>
      </sheetData>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4">
    <tabColor rgb="FFFFFF00"/>
  </sheetPr>
  <dimension ref="A1:AL27"/>
  <sheetViews>
    <sheetView view="pageBreakPreview" workbookViewId="0">
      <selection sqref="A1:P1"/>
    </sheetView>
  </sheetViews>
  <sheetFormatPr defaultColWidth="2.125" defaultRowHeight="24" customHeight="1"/>
  <cols>
    <col min="1" max="16384" width="2.125" style="23"/>
  </cols>
  <sheetData>
    <row r="1" spans="1:38" ht="16.5">
      <c r="A1" s="21"/>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2"/>
      <c r="AE1" s="22"/>
      <c r="AF1" s="21"/>
      <c r="AG1" s="21"/>
      <c r="AH1" s="21"/>
      <c r="AI1" s="21"/>
      <c r="AJ1" s="21"/>
      <c r="AK1" s="21"/>
      <c r="AL1" s="21"/>
    </row>
    <row r="2" spans="1:38" ht="16.5">
      <c r="A2" s="21"/>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2"/>
      <c r="AE2" s="22"/>
      <c r="AF2" s="21"/>
      <c r="AG2" s="21"/>
      <c r="AH2" s="21"/>
      <c r="AI2" s="21"/>
      <c r="AJ2" s="21"/>
      <c r="AK2" s="21"/>
      <c r="AL2" s="21"/>
    </row>
    <row r="3" spans="1:38" ht="16.5">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2"/>
      <c r="AE3" s="22"/>
      <c r="AF3" s="21"/>
      <c r="AG3" s="21"/>
      <c r="AH3" s="21"/>
      <c r="AI3" s="21"/>
      <c r="AJ3" s="21"/>
      <c r="AK3" s="21"/>
      <c r="AL3" s="21"/>
    </row>
    <row r="4" spans="1:38" ht="16.5">
      <c r="A4" s="21"/>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2"/>
      <c r="AE4" s="22"/>
      <c r="AF4" s="21"/>
      <c r="AG4" s="21"/>
      <c r="AH4" s="21"/>
      <c r="AI4" s="21"/>
      <c r="AJ4" s="21"/>
      <c r="AK4" s="21"/>
      <c r="AL4" s="21"/>
    </row>
    <row r="5" spans="1:38" ht="16.5">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2"/>
      <c r="AE5" s="22"/>
      <c r="AF5" s="21"/>
      <c r="AG5" s="21"/>
      <c r="AH5" s="21"/>
      <c r="AI5" s="21"/>
      <c r="AJ5" s="21"/>
      <c r="AK5" s="21"/>
      <c r="AL5" s="21"/>
    </row>
    <row r="6" spans="1:38" ht="16.5">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4"/>
      <c r="AE6" s="24"/>
      <c r="AF6" s="21"/>
      <c r="AG6" s="21"/>
      <c r="AH6" s="21"/>
      <c r="AI6" s="21"/>
      <c r="AJ6" s="21"/>
      <c r="AK6" s="21"/>
      <c r="AL6" s="21"/>
    </row>
    <row r="7" spans="1:38" ht="16.5">
      <c r="A7" s="287" t="s">
        <v>71</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9"/>
      <c r="AL7" s="21"/>
    </row>
    <row r="8" spans="1:38" ht="16.5">
      <c r="A8" s="290"/>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2"/>
      <c r="AL8" s="25"/>
    </row>
    <row r="9" spans="1:38" ht="16.5">
      <c r="A9" s="290"/>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2"/>
      <c r="AL9" s="25"/>
    </row>
    <row r="10" spans="1:38" ht="16.5">
      <c r="A10" s="290"/>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2"/>
      <c r="AL10" s="25"/>
    </row>
    <row r="11" spans="1:38" ht="16.5">
      <c r="A11" s="290"/>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2"/>
      <c r="AL11" s="25"/>
    </row>
    <row r="12" spans="1:38" ht="16.5">
      <c r="A12" s="290"/>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2"/>
      <c r="AL12" s="25"/>
    </row>
    <row r="13" spans="1:38" ht="16.5">
      <c r="A13" s="290"/>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2"/>
      <c r="AL13" s="25"/>
    </row>
    <row r="14" spans="1:38" ht="16.5">
      <c r="A14" s="293"/>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5"/>
      <c r="AL14" s="25"/>
    </row>
    <row r="15" spans="1:38" ht="16.5">
      <c r="A15" s="21"/>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6"/>
      <c r="AE15" s="26"/>
      <c r="AF15" s="25"/>
      <c r="AG15" s="25"/>
      <c r="AH15" s="25"/>
      <c r="AI15" s="25"/>
      <c r="AJ15" s="25"/>
      <c r="AK15" s="25"/>
      <c r="AL15" s="25"/>
    </row>
    <row r="16" spans="1:38" ht="16.5">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2"/>
      <c r="AE16" s="22"/>
      <c r="AF16" s="22"/>
      <c r="AG16" s="21"/>
      <c r="AH16" s="21"/>
      <c r="AI16" s="21"/>
      <c r="AJ16" s="21"/>
      <c r="AK16" s="21"/>
      <c r="AL16" s="21"/>
    </row>
    <row r="17" spans="1:38" ht="16.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2"/>
      <c r="AE17" s="22"/>
      <c r="AF17" s="22"/>
      <c r="AG17" s="21"/>
      <c r="AH17" s="21"/>
      <c r="AI17" s="21"/>
      <c r="AJ17" s="21"/>
      <c r="AK17" s="21"/>
      <c r="AL17" s="21"/>
    </row>
    <row r="18" spans="1:38" ht="16.5">
      <c r="A18" s="21"/>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2"/>
      <c r="AE18" s="22"/>
      <c r="AF18" s="22"/>
      <c r="AG18" s="21"/>
      <c r="AH18" s="21"/>
      <c r="AI18" s="21"/>
      <c r="AJ18" s="21"/>
      <c r="AK18" s="21"/>
      <c r="AL18" s="21"/>
    </row>
    <row r="19" spans="1:38" ht="16.5">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2"/>
      <c r="AE19" s="22"/>
      <c r="AF19" s="22"/>
      <c r="AG19" s="21"/>
      <c r="AH19" s="21"/>
      <c r="AI19" s="21"/>
      <c r="AJ19" s="21"/>
      <c r="AK19" s="21"/>
      <c r="AL19" s="21"/>
    </row>
    <row r="20" spans="1:38" ht="16.5">
      <c r="A20" s="21"/>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2"/>
      <c r="AE20" s="22"/>
      <c r="AF20" s="22"/>
      <c r="AG20" s="21"/>
      <c r="AH20" s="21"/>
      <c r="AI20" s="21"/>
      <c r="AJ20" s="21"/>
      <c r="AK20" s="21"/>
      <c r="AL20" s="21"/>
    </row>
    <row r="21" spans="1:38" ht="16.5">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2"/>
      <c r="AE21" s="22"/>
      <c r="AF21" s="22"/>
      <c r="AG21" s="21"/>
      <c r="AH21" s="21"/>
      <c r="AI21" s="21"/>
      <c r="AJ21" s="21"/>
      <c r="AK21" s="21"/>
      <c r="AL21" s="21"/>
    </row>
    <row r="22" spans="1:38" ht="16.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2"/>
      <c r="AE22" s="22"/>
      <c r="AF22" s="22"/>
      <c r="AG22" s="21"/>
      <c r="AH22" s="21"/>
      <c r="AI22" s="21"/>
      <c r="AJ22" s="21"/>
      <c r="AK22" s="21"/>
      <c r="AL22" s="21"/>
    </row>
    <row r="23" spans="1:38" ht="16.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2"/>
      <c r="AE23" s="22"/>
      <c r="AF23" s="22"/>
      <c r="AG23" s="21"/>
      <c r="AH23" s="21"/>
      <c r="AI23" s="21"/>
      <c r="AJ23" s="21"/>
      <c r="AK23" s="21"/>
      <c r="AL23" s="21"/>
    </row>
    <row r="24" spans="1:38" ht="16.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2"/>
      <c r="AE24" s="22"/>
      <c r="AF24" s="22"/>
      <c r="AG24" s="21"/>
      <c r="AH24" s="21"/>
      <c r="AI24" s="21"/>
      <c r="AJ24" s="21"/>
      <c r="AK24" s="21"/>
      <c r="AL24" s="21"/>
    </row>
    <row r="25" spans="1:38" ht="16.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2"/>
      <c r="AE25" s="22"/>
      <c r="AF25" s="22"/>
      <c r="AG25" s="21"/>
      <c r="AH25" s="21"/>
      <c r="AI25" s="21"/>
      <c r="AJ25" s="21"/>
      <c r="AK25" s="21"/>
      <c r="AL25" s="21"/>
    </row>
    <row r="26" spans="1:38" ht="16.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2"/>
      <c r="AE26" s="22"/>
      <c r="AF26" s="22"/>
      <c r="AG26" s="21"/>
      <c r="AH26" s="21"/>
      <c r="AI26" s="21"/>
      <c r="AJ26" s="21"/>
      <c r="AK26" s="21"/>
      <c r="AL26" s="21"/>
    </row>
    <row r="27" spans="1:38" ht="16.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2"/>
      <c r="AE27" s="22"/>
      <c r="AF27" s="22"/>
      <c r="AG27" s="21"/>
      <c r="AH27" s="21"/>
      <c r="AI27" s="21"/>
      <c r="AJ27" s="21"/>
      <c r="AK27" s="21"/>
      <c r="AL27" s="21"/>
    </row>
  </sheetData>
  <mergeCells count="1">
    <mergeCell ref="A7:AK14"/>
  </mergeCells>
  <phoneticPr fontId="2"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codeName="Sheet45">
    <tabColor rgb="FFFFC000"/>
  </sheetPr>
  <dimension ref="A1:I59"/>
  <sheetViews>
    <sheetView view="pageBreakPreview" topLeftCell="B1" workbookViewId="0">
      <selection activeCell="G18" sqref="G18"/>
    </sheetView>
  </sheetViews>
  <sheetFormatPr defaultRowHeight="16.5"/>
  <cols>
    <col min="1" max="1" width="9" style="3" hidden="1" customWidth="1"/>
    <col min="2" max="2" width="5.625" style="4" customWidth="1"/>
    <col min="3" max="3" width="22.625" customWidth="1"/>
    <col min="4" max="4" width="20.625" customWidth="1"/>
    <col min="5" max="5" width="8.625" style="4" customWidth="1"/>
    <col min="6" max="9" width="13.625" customWidth="1"/>
  </cols>
  <sheetData>
    <row r="1" spans="1:9" ht="35.1" customHeight="1">
      <c r="B1" s="297" t="s">
        <v>1432</v>
      </c>
      <c r="C1" s="297"/>
      <c r="D1" s="297"/>
      <c r="E1" s="297"/>
      <c r="F1" s="297"/>
      <c r="G1" s="297"/>
      <c r="H1" s="297"/>
      <c r="I1" s="297"/>
    </row>
    <row r="2" spans="1:9">
      <c r="B2" s="6"/>
      <c r="C2" s="6"/>
      <c r="D2" s="6"/>
      <c r="E2" s="6"/>
      <c r="F2" s="6"/>
      <c r="G2" s="6"/>
      <c r="H2" s="6"/>
      <c r="I2" s="6"/>
    </row>
    <row r="3" spans="1:9" s="67" customFormat="1">
      <c r="A3" s="90"/>
      <c r="B3" s="333">
        <f>+설치내역!B3+1</f>
        <v>2</v>
      </c>
      <c r="C3" s="333"/>
      <c r="D3" s="68"/>
      <c r="E3" s="69"/>
      <c r="F3" s="68"/>
      <c r="G3" s="68"/>
      <c r="H3" s="68"/>
      <c r="I3" s="70" t="s">
        <v>29</v>
      </c>
    </row>
    <row r="4" spans="1:9" s="67" customFormat="1" ht="35.1" customHeight="1">
      <c r="A4" s="90"/>
      <c r="B4" s="27" t="s">
        <v>30</v>
      </c>
      <c r="C4" s="27" t="s">
        <v>31</v>
      </c>
      <c r="D4" s="27" t="s">
        <v>32</v>
      </c>
      <c r="E4" s="27" t="s">
        <v>33</v>
      </c>
      <c r="F4" s="27" t="s">
        <v>34</v>
      </c>
      <c r="G4" s="27" t="s">
        <v>35</v>
      </c>
      <c r="H4" s="27" t="s">
        <v>36</v>
      </c>
      <c r="I4" s="27" t="s">
        <v>37</v>
      </c>
    </row>
    <row r="5" spans="1:9" s="67" customFormat="1" ht="30" customHeight="1">
      <c r="A5" s="90" t="str">
        <f>+SUBSTITUTE(CONCATENATE(C5,D5,E5),"~","")</f>
        <v>목재 철거㎡</v>
      </c>
      <c r="B5" s="71">
        <v>1</v>
      </c>
      <c r="C5" s="196" t="str">
        <f>+VLOOKUP($B:$B,설치일위!$A:$N,2,FALSE)</f>
        <v>목재 철거</v>
      </c>
      <c r="D5" s="58"/>
      <c r="E5" s="71" t="str">
        <f>+VLOOKUP($B:$B,설치일위!$A:$N,4,FALSE)</f>
        <v>㎡</v>
      </c>
      <c r="F5" s="74">
        <f>+VLOOKUP($B:$B,설치일위!$E:$N,4,FALSE)</f>
        <v>0</v>
      </c>
      <c r="G5" s="74">
        <f>+VLOOKUP($B:$B,설치일위!$E:$N,6,FALSE)</f>
        <v>0</v>
      </c>
      <c r="H5" s="74">
        <f>+VLOOKUP($B:$B,설치일위!$E:$N,8,FALSE)</f>
        <v>0</v>
      </c>
      <c r="I5" s="74">
        <f t="shared" ref="I5:I9" si="0">SUM(F5:H5)</f>
        <v>0</v>
      </c>
    </row>
    <row r="6" spans="1:9" s="67" customFormat="1" ht="30" customHeight="1">
      <c r="A6" s="90" t="str">
        <f t="shared" ref="A6:A9" si="1">+SUBSTITUTE(CONCATENATE(C6,D6,E6),"~","")</f>
        <v>철재구조물 철거Ton</v>
      </c>
      <c r="B6" s="71">
        <f>+B5+1</f>
        <v>2</v>
      </c>
      <c r="C6" s="196" t="str">
        <f>+VLOOKUP($B:$B,설치일위!$A:$N,2,FALSE)</f>
        <v>철재구조물 철거</v>
      </c>
      <c r="D6" s="58"/>
      <c r="E6" s="71" t="str">
        <f>+VLOOKUP($B:$B,설치일위!$A:$N,4,FALSE)</f>
        <v>Ton</v>
      </c>
      <c r="F6" s="74">
        <f>+VLOOKUP($B:$B,설치일위!$E:$N,4,FALSE)</f>
        <v>0</v>
      </c>
      <c r="G6" s="74">
        <f>+VLOOKUP($B:$B,설치일위!$E:$N,6,FALSE)</f>
        <v>0</v>
      </c>
      <c r="H6" s="74">
        <f>+VLOOKUP($B:$B,설치일위!$E:$N,8,FALSE)</f>
        <v>0</v>
      </c>
      <c r="I6" s="74">
        <f t="shared" si="0"/>
        <v>0</v>
      </c>
    </row>
    <row r="7" spans="1:9" s="67" customFormat="1" ht="30" customHeight="1">
      <c r="A7" s="90" t="str">
        <f t="shared" si="1"/>
        <v>선박하부 유통구 설치개소</v>
      </c>
      <c r="B7" s="71">
        <f t="shared" ref="B7:B59" si="2">+B6+1</f>
        <v>3</v>
      </c>
      <c r="C7" s="196" t="str">
        <f>+VLOOKUP($B:$B,설치일위!$A:$N,2,FALSE)</f>
        <v>선박하부 유통구 설치</v>
      </c>
      <c r="D7" s="58"/>
      <c r="E7" s="71" t="str">
        <f>+VLOOKUP($B:$B,설치일위!$A:$N,4,FALSE)</f>
        <v>개소</v>
      </c>
      <c r="F7" s="74">
        <f>+VLOOKUP($B:$B,설치일위!$E:$N,4,FALSE)</f>
        <v>0</v>
      </c>
      <c r="G7" s="74">
        <f>+VLOOKUP($B:$B,설치일위!$E:$N,6,FALSE)</f>
        <v>0</v>
      </c>
      <c r="H7" s="74">
        <f>+VLOOKUP($B:$B,설치일위!$E:$N,8,FALSE)</f>
        <v>0</v>
      </c>
      <c r="I7" s="74">
        <f t="shared" si="0"/>
        <v>0</v>
      </c>
    </row>
    <row r="8" spans="1:9" s="142" customFormat="1" ht="30" customHeight="1">
      <c r="A8" s="90" t="str">
        <f t="shared" si="1"/>
        <v>잠수조(유통구개통)조</v>
      </c>
      <c r="B8" s="71">
        <f t="shared" si="2"/>
        <v>4</v>
      </c>
      <c r="C8" s="58" t="str">
        <f>+VLOOKUP($B:$B,설치일위!$A:$N,2,FALSE)</f>
        <v>잠수조(유통구개통)</v>
      </c>
      <c r="D8" s="58"/>
      <c r="E8" s="55" t="str">
        <f>+VLOOKUP($B:$B,설치일위!$A:$N,4,FALSE)</f>
        <v>조</v>
      </c>
      <c r="F8" s="53">
        <f>+VLOOKUP($B:$B,설치일위!$E:$N,4,FALSE)</f>
        <v>0</v>
      </c>
      <c r="G8" s="53">
        <f>+VLOOKUP($B:$B,설치일위!$E:$N,6,FALSE)</f>
        <v>0</v>
      </c>
      <c r="H8" s="53">
        <f>+VLOOKUP($B:$B,설치일위!$E:$N,8,FALSE)</f>
        <v>0</v>
      </c>
      <c r="I8" s="53">
        <f t="shared" si="0"/>
        <v>0</v>
      </c>
    </row>
    <row r="9" spans="1:9" s="142" customFormat="1" ht="30" customHeight="1">
      <c r="A9" s="90" t="str">
        <f t="shared" si="1"/>
        <v>선박측면 사각유통구 절단1.0×1.5개소</v>
      </c>
      <c r="B9" s="71">
        <f t="shared" si="2"/>
        <v>5</v>
      </c>
      <c r="C9" s="58" t="str">
        <f>+VLOOKUP($B:$B,설치일위!$A:$N,2,FALSE)</f>
        <v>선박측면 사각유통구 절단</v>
      </c>
      <c r="D9" s="58" t="str">
        <f>+VLOOKUP($B:$B,설치일위!$A:$N,3,FALSE)</f>
        <v>1.0×1.5</v>
      </c>
      <c r="E9" s="55" t="str">
        <f>+VLOOKUP($B:$B,설치일위!$A:$N,4,FALSE)</f>
        <v>개소</v>
      </c>
      <c r="F9" s="53">
        <f>+VLOOKUP($B:$B,설치일위!$E:$N,4,FALSE)</f>
        <v>0</v>
      </c>
      <c r="G9" s="53">
        <f>+VLOOKUP($B:$B,설치일위!$E:$N,6,FALSE)</f>
        <v>0</v>
      </c>
      <c r="H9" s="53">
        <f>+VLOOKUP($B:$B,설치일위!$E:$N,8,FALSE)</f>
        <v>0</v>
      </c>
      <c r="I9" s="53">
        <f t="shared" si="0"/>
        <v>0</v>
      </c>
    </row>
    <row r="10" spans="1:9" s="142" customFormat="1" ht="30" customHeight="1">
      <c r="A10" s="90" t="str">
        <f t="shared" ref="A10:A13" si="3">+SUBSTITUTE(CONCATENATE(C10,D10,E10),"~","")</f>
        <v>어초표시깃 제작 설치개소</v>
      </c>
      <c r="B10" s="71">
        <f t="shared" si="2"/>
        <v>6</v>
      </c>
      <c r="C10" s="58" t="str">
        <f>+VLOOKUP($B:$B,설치일위!$A:$N,2,FALSE)</f>
        <v>어초표시깃 제작 설치</v>
      </c>
      <c r="D10" s="58"/>
      <c r="E10" s="55" t="str">
        <f>+VLOOKUP($B:$B,설치일위!$A:$N,4,FALSE)</f>
        <v>개소</v>
      </c>
      <c r="F10" s="53">
        <f>+VLOOKUP($B:$B,설치일위!$E:$N,4,FALSE)</f>
        <v>0</v>
      </c>
      <c r="G10" s="53">
        <f>+VLOOKUP($B:$B,설치일위!$E:$N,6,FALSE)</f>
        <v>0</v>
      </c>
      <c r="H10" s="53">
        <f>+VLOOKUP($B:$B,설치일위!$E:$N,8,FALSE)</f>
        <v>0</v>
      </c>
      <c r="I10" s="53">
        <f t="shared" ref="I10:I13" si="4">SUM(F10:H10)</f>
        <v>0</v>
      </c>
    </row>
    <row r="11" spans="1:9" s="142" customFormat="1" ht="30" customHeight="1">
      <c r="A11" s="90" t="str">
        <f t="shared" si="3"/>
        <v>어초표시판 제작 설치개소</v>
      </c>
      <c r="B11" s="71">
        <f t="shared" si="2"/>
        <v>7</v>
      </c>
      <c r="C11" s="58" t="str">
        <f>+VLOOKUP($B:$B,설치일위!$A:$N,2,FALSE)</f>
        <v>어초표시판 제작 설치</v>
      </c>
      <c r="D11" s="58"/>
      <c r="E11" s="55" t="str">
        <f>+VLOOKUP($B:$B,설치일위!$A:$N,4,FALSE)</f>
        <v>개소</v>
      </c>
      <c r="F11" s="53">
        <f>+VLOOKUP($B:$B,설치일위!$E:$N,4,FALSE)</f>
        <v>0</v>
      </c>
      <c r="G11" s="53">
        <f>+VLOOKUP($B:$B,설치일위!$E:$N,6,FALSE)</f>
        <v>0</v>
      </c>
      <c r="H11" s="53">
        <f>+VLOOKUP($B:$B,설치일위!$E:$N,8,FALSE)</f>
        <v>0</v>
      </c>
      <c r="I11" s="53">
        <f t="shared" si="4"/>
        <v>0</v>
      </c>
    </row>
    <row r="12" spans="1:9" s="142" customFormat="1" ht="30" customHeight="1">
      <c r="A12" s="90" t="str">
        <f t="shared" si="3"/>
        <v>강제 사각박스 구조물자재비개소</v>
      </c>
      <c r="B12" s="71">
        <f t="shared" si="2"/>
        <v>8</v>
      </c>
      <c r="C12" s="58" t="str">
        <f>+VLOOKUP($B:$B,설치일위!$A:$N,2,FALSE)</f>
        <v>강제 사각박스 구조물</v>
      </c>
      <c r="D12" s="58" t="str">
        <f>+VLOOKUP($B:$B,설치일위!$A:$N,3,FALSE)</f>
        <v>자재비</v>
      </c>
      <c r="E12" s="55" t="str">
        <f>+VLOOKUP($B:$B,설치일위!$A:$N,4,FALSE)</f>
        <v>개소</v>
      </c>
      <c r="F12" s="53">
        <f>+VLOOKUP($B:$B,설치일위!$E:$N,4,FALSE)</f>
        <v>0</v>
      </c>
      <c r="G12" s="53">
        <f>+VLOOKUP($B:$B,설치일위!$E:$N,6,FALSE)</f>
        <v>0</v>
      </c>
      <c r="H12" s="53">
        <f>+VLOOKUP($B:$B,설치일위!$E:$N,8,FALSE)</f>
        <v>0</v>
      </c>
      <c r="I12" s="53">
        <f t="shared" si="4"/>
        <v>0</v>
      </c>
    </row>
    <row r="13" spans="1:9" s="142" customFormat="1" ht="30" customHeight="1">
      <c r="A13" s="90" t="str">
        <f t="shared" si="3"/>
        <v>강제 사각박스 구조물가공비개소</v>
      </c>
      <c r="B13" s="71">
        <f t="shared" si="2"/>
        <v>9</v>
      </c>
      <c r="C13" s="58" t="str">
        <f>+VLOOKUP($B:$B,설치일위!$A:$N,2,FALSE)</f>
        <v>강제 사각박스 구조물</v>
      </c>
      <c r="D13" s="58" t="str">
        <f>+VLOOKUP($B:$B,설치일위!$A:$N,3,FALSE)</f>
        <v>가공비</v>
      </c>
      <c r="E13" s="55" t="str">
        <f>+VLOOKUP($B:$B,설치일위!$A:$N,4,FALSE)</f>
        <v>개소</v>
      </c>
      <c r="F13" s="53">
        <f>+VLOOKUP($B:$B,설치일위!$E:$N,4,FALSE)</f>
        <v>0</v>
      </c>
      <c r="G13" s="53">
        <f>+VLOOKUP($B:$B,설치일위!$E:$N,6,FALSE)</f>
        <v>0</v>
      </c>
      <c r="H13" s="53">
        <f>+VLOOKUP($B:$B,설치일위!$E:$N,8,FALSE)</f>
        <v>0</v>
      </c>
      <c r="I13" s="53">
        <f t="shared" si="4"/>
        <v>0</v>
      </c>
    </row>
    <row r="14" spans="1:9" s="142" customFormat="1" ht="30" customHeight="1">
      <c r="A14" s="90" t="str">
        <f t="shared" ref="A14:A28" si="5">+SUBSTITUTE(CONCATENATE(C14,D14,E14),"~","")</f>
        <v>강제 사각박스 구조물설치비개소</v>
      </c>
      <c r="B14" s="71">
        <f t="shared" si="2"/>
        <v>10</v>
      </c>
      <c r="C14" s="58" t="str">
        <f>+VLOOKUP($B:$B,설치일위!$A:$N,2,FALSE)</f>
        <v>강제 사각박스 구조물</v>
      </c>
      <c r="D14" s="58" t="str">
        <f>+VLOOKUP($B:$B,설치일위!$A:$N,3,FALSE)</f>
        <v>설치비</v>
      </c>
      <c r="E14" s="55" t="str">
        <f>+VLOOKUP($B:$B,설치일위!$A:$N,4,FALSE)</f>
        <v>개소</v>
      </c>
      <c r="F14" s="53">
        <f>+VLOOKUP($B:$B,설치일위!$E:$N,4,FALSE)</f>
        <v>0</v>
      </c>
      <c r="G14" s="53">
        <f>+VLOOKUP($B:$B,설치일위!$E:$N,6,FALSE)</f>
        <v>0</v>
      </c>
      <c r="H14" s="53">
        <f>+VLOOKUP($B:$B,설치일위!$E:$N,8,FALSE)</f>
        <v>0</v>
      </c>
      <c r="I14" s="53">
        <f t="shared" ref="I14:I28" si="6">SUM(F14:H14)</f>
        <v>0</v>
      </c>
    </row>
    <row r="15" spans="1:9" s="142" customFormat="1" ht="30" customHeight="1">
      <c r="A15" s="90" t="str">
        <f t="shared" si="5"/>
        <v>강제 사각박스 구조물개소</v>
      </c>
      <c r="B15" s="71">
        <f t="shared" si="2"/>
        <v>11</v>
      </c>
      <c r="C15" s="58" t="str">
        <f>+VLOOKUP($B:$B,설치일위!$A:$N,2,FALSE)</f>
        <v>강제 사각박스 구조물</v>
      </c>
      <c r="D15" s="58"/>
      <c r="E15" s="55" t="str">
        <f>+VLOOKUP($B:$B,설치일위!$A:$N,4,FALSE)</f>
        <v>개소</v>
      </c>
      <c r="F15" s="53">
        <f>+VLOOKUP($B:$B,설치일위!$E:$N,4,FALSE)</f>
        <v>0</v>
      </c>
      <c r="G15" s="53">
        <f>+VLOOKUP($B:$B,설치일위!$E:$N,6,FALSE)</f>
        <v>0</v>
      </c>
      <c r="H15" s="53">
        <f>+VLOOKUP($B:$B,설치일위!$E:$N,8,FALSE)</f>
        <v>0</v>
      </c>
      <c r="I15" s="53">
        <f t="shared" si="6"/>
        <v>0</v>
      </c>
    </row>
    <row r="16" spans="1:9" s="142" customFormat="1" ht="30" customHeight="1">
      <c r="A16" s="90" t="str">
        <f t="shared" si="5"/>
        <v>강제 슈 콘크리트설치비개소</v>
      </c>
      <c r="B16" s="71">
        <f t="shared" si="2"/>
        <v>12</v>
      </c>
      <c r="C16" s="58" t="str">
        <f>+VLOOKUP($B:$B,설치일위!$A:$N,2,FALSE)</f>
        <v>강제 슈 콘크리트</v>
      </c>
      <c r="D16" s="58" t="str">
        <f>+VLOOKUP($B:$B,설치일위!$A:$N,3,FALSE)</f>
        <v>설치비</v>
      </c>
      <c r="E16" s="55" t="str">
        <f>+VLOOKUP($B:$B,설치일위!$A:$N,4,FALSE)</f>
        <v>개소</v>
      </c>
      <c r="F16" s="53">
        <f>+VLOOKUP($B:$B,설치일위!$E:$N,4,FALSE)</f>
        <v>0</v>
      </c>
      <c r="G16" s="53">
        <f>+VLOOKUP($B:$B,설치일위!$E:$N,6,FALSE)</f>
        <v>0</v>
      </c>
      <c r="H16" s="53">
        <f>+VLOOKUP($B:$B,설치일위!$E:$N,8,FALSE)</f>
        <v>0</v>
      </c>
      <c r="I16" s="53">
        <f t="shared" si="6"/>
        <v>0</v>
      </c>
    </row>
    <row r="17" spans="1:9" s="142" customFormat="1" ht="30" customHeight="1">
      <c r="A17" s="90" t="str">
        <f t="shared" si="5"/>
        <v>강제 슈 콘크리트개소</v>
      </c>
      <c r="B17" s="71">
        <f t="shared" si="2"/>
        <v>13</v>
      </c>
      <c r="C17" s="58" t="str">
        <f>+VLOOKUP($B:$B,설치일위!$A:$N,2,FALSE)</f>
        <v>강제 슈 콘크리트</v>
      </c>
      <c r="D17" s="58"/>
      <c r="E17" s="55" t="str">
        <f>+VLOOKUP($B:$B,설치일위!$A:$N,4,FALSE)</f>
        <v>개소</v>
      </c>
      <c r="F17" s="53">
        <f>+VLOOKUP($B:$B,설치일위!$E:$N,4,FALSE)</f>
        <v>0</v>
      </c>
      <c r="G17" s="53">
        <f>+VLOOKUP($B:$B,설치일위!$E:$N,6,FALSE)</f>
        <v>0</v>
      </c>
      <c r="H17" s="53">
        <f>+VLOOKUP($B:$B,설치일위!$E:$N,8,FALSE)</f>
        <v>0</v>
      </c>
      <c r="I17" s="53">
        <f t="shared" si="6"/>
        <v>0</v>
      </c>
    </row>
    <row r="18" spans="1:9" s="142" customFormat="1" ht="30" customHeight="1">
      <c r="A18" s="90" t="str">
        <f t="shared" si="5"/>
        <v>강제 슈 콘크리트 제작개소</v>
      </c>
      <c r="B18" s="71">
        <f t="shared" si="2"/>
        <v>14</v>
      </c>
      <c r="C18" s="58" t="str">
        <f>+VLOOKUP($B:$B,설치일위!$A:$N,2,FALSE)</f>
        <v>강제 슈 콘크리트 제작</v>
      </c>
      <c r="D18" s="58"/>
      <c r="E18" s="55" t="str">
        <f>+VLOOKUP($B:$B,설치일위!$A:$N,4,FALSE)</f>
        <v>개소</v>
      </c>
      <c r="F18" s="53">
        <f>+VLOOKUP($B:$B,설치일위!$E:$N,4,FALSE)</f>
        <v>0</v>
      </c>
      <c r="G18" s="53">
        <f>+VLOOKUP($B:$B,설치일위!$E:$N,6,FALSE)</f>
        <v>0</v>
      </c>
      <c r="H18" s="53">
        <f>+VLOOKUP($B:$B,설치일위!$E:$N,8,FALSE)</f>
        <v>0</v>
      </c>
      <c r="I18" s="53">
        <f t="shared" si="6"/>
        <v>0</v>
      </c>
    </row>
    <row r="19" spans="1:9" s="142" customFormat="1" ht="30" customHeight="1">
      <c r="A19" s="90" t="str">
        <f t="shared" si="5"/>
        <v>유통구(강재)자재비개소</v>
      </c>
      <c r="B19" s="71">
        <f t="shared" si="2"/>
        <v>15</v>
      </c>
      <c r="C19" s="58" t="str">
        <f>+VLOOKUP($B:$B,설치일위!$A:$N,2,FALSE)</f>
        <v>유통구(강재)</v>
      </c>
      <c r="D19" s="58" t="str">
        <f>+VLOOKUP($B:$B,설치일위!$A:$N,3,FALSE)</f>
        <v>자재비</v>
      </c>
      <c r="E19" s="55" t="str">
        <f>+VLOOKUP($B:$B,설치일위!$A:$N,4,FALSE)</f>
        <v>개소</v>
      </c>
      <c r="F19" s="53">
        <f>+VLOOKUP($B:$B,설치일위!$E:$N,4,FALSE)</f>
        <v>0</v>
      </c>
      <c r="G19" s="53">
        <f>+VLOOKUP($B:$B,설치일위!$E:$N,6,FALSE)</f>
        <v>0</v>
      </c>
      <c r="H19" s="53">
        <f>+VLOOKUP($B:$B,설치일위!$E:$N,8,FALSE)</f>
        <v>0</v>
      </c>
      <c r="I19" s="53">
        <f t="shared" si="6"/>
        <v>0</v>
      </c>
    </row>
    <row r="20" spans="1:9" s="142" customFormat="1" ht="30" customHeight="1">
      <c r="A20" s="90" t="str">
        <f t="shared" si="5"/>
        <v>잠수조(앵커설치)조</v>
      </c>
      <c r="B20" s="71">
        <f t="shared" si="2"/>
        <v>16</v>
      </c>
      <c r="C20" s="58" t="str">
        <f>+VLOOKUP($B:$B,설치일위!$A:$N,2,FALSE)</f>
        <v>잠수조(앵커설치)</v>
      </c>
      <c r="D20" s="58"/>
      <c r="E20" s="55" t="str">
        <f>+VLOOKUP($B:$B,설치일위!$A:$N,4,FALSE)</f>
        <v>조</v>
      </c>
      <c r="F20" s="53">
        <f>+VLOOKUP($B:$B,설치일위!$E:$N,4,FALSE)</f>
        <v>0</v>
      </c>
      <c r="G20" s="53">
        <f>+VLOOKUP($B:$B,설치일위!$E:$N,6,FALSE)</f>
        <v>0</v>
      </c>
      <c r="H20" s="53">
        <f>+VLOOKUP($B:$B,설치일위!$E:$N,8,FALSE)</f>
        <v>0</v>
      </c>
      <c r="I20" s="53">
        <f t="shared" si="6"/>
        <v>0</v>
      </c>
    </row>
    <row r="21" spans="1:9" s="142" customFormat="1" ht="30" customHeight="1">
      <c r="A21" s="90" t="str">
        <f t="shared" si="5"/>
        <v>볼트조이기개</v>
      </c>
      <c r="B21" s="71">
        <f t="shared" si="2"/>
        <v>17</v>
      </c>
      <c r="C21" s="58" t="str">
        <f>+VLOOKUP($B:$B,설치일위!$A:$N,2,FALSE)</f>
        <v>볼트조이기</v>
      </c>
      <c r="D21" s="58"/>
      <c r="E21" s="55" t="str">
        <f>+VLOOKUP($B:$B,설치일위!$A:$N,4,FALSE)</f>
        <v>개</v>
      </c>
      <c r="F21" s="53">
        <f>+VLOOKUP($B:$B,설치일위!$E:$N,4,FALSE)</f>
        <v>0</v>
      </c>
      <c r="G21" s="53">
        <f>+VLOOKUP($B:$B,설치일위!$E:$N,6,FALSE)</f>
        <v>0</v>
      </c>
      <c r="H21" s="53">
        <f>+VLOOKUP($B:$B,설치일위!$E:$N,8,FALSE)</f>
        <v>0</v>
      </c>
      <c r="I21" s="53">
        <f t="shared" si="6"/>
        <v>0</v>
      </c>
    </row>
    <row r="22" spans="1:9" s="142" customFormat="1" ht="30" customHeight="1">
      <c r="A22" s="90" t="str">
        <f t="shared" si="5"/>
        <v>선박고정지지대4.0m x 2.5m개</v>
      </c>
      <c r="B22" s="71">
        <f t="shared" si="2"/>
        <v>18</v>
      </c>
      <c r="C22" s="58" t="str">
        <f>+VLOOKUP($B:$B,설치일위!$A:$N,2,FALSE)</f>
        <v>선박고정지지대</v>
      </c>
      <c r="D22" s="58" t="str">
        <f>+VLOOKUP($B:$B,설치일위!$A:$N,3,FALSE)</f>
        <v>4.0m x 2.5m</v>
      </c>
      <c r="E22" s="55" t="str">
        <f>+VLOOKUP($B:$B,설치일위!$A:$N,4,FALSE)</f>
        <v>개</v>
      </c>
      <c r="F22" s="53">
        <f>+VLOOKUP($B:$B,설치일위!$E:$N,4,FALSE)</f>
        <v>0</v>
      </c>
      <c r="G22" s="53">
        <f>+VLOOKUP($B:$B,설치일위!$E:$N,6,FALSE)</f>
        <v>0</v>
      </c>
      <c r="H22" s="53">
        <f>+VLOOKUP($B:$B,설치일위!$E:$N,8,FALSE)</f>
        <v>0</v>
      </c>
      <c r="I22" s="53">
        <f t="shared" si="6"/>
        <v>0</v>
      </c>
    </row>
    <row r="23" spans="1:9" s="142" customFormat="1" ht="30" customHeight="1">
      <c r="A23" s="90" t="str">
        <f t="shared" si="5"/>
        <v>갈고리제작개</v>
      </c>
      <c r="B23" s="71">
        <f t="shared" si="2"/>
        <v>19</v>
      </c>
      <c r="C23" s="58" t="str">
        <f>+VLOOKUP($B:$B,설치일위!$A:$N,2,FALSE)</f>
        <v>갈고리제작</v>
      </c>
      <c r="D23" s="58"/>
      <c r="E23" s="55" t="str">
        <f>+VLOOKUP($B:$B,설치일위!$A:$N,4,FALSE)</f>
        <v>개</v>
      </c>
      <c r="F23" s="53">
        <f>+VLOOKUP($B:$B,설치일위!$E:$N,4,FALSE)</f>
        <v>0</v>
      </c>
      <c r="G23" s="53">
        <f>+VLOOKUP($B:$B,설치일위!$E:$N,6,FALSE)</f>
        <v>0</v>
      </c>
      <c r="H23" s="53">
        <f>+VLOOKUP($B:$B,설치일위!$E:$N,8,FALSE)</f>
        <v>0</v>
      </c>
      <c r="I23" s="53">
        <f t="shared" si="6"/>
        <v>0</v>
      </c>
    </row>
    <row r="24" spans="1:9" s="142" customFormat="1" ht="30" customHeight="1">
      <c r="A24" s="90" t="str">
        <f t="shared" si="5"/>
        <v>강관지지구조물본</v>
      </c>
      <c r="B24" s="71">
        <f t="shared" si="2"/>
        <v>20</v>
      </c>
      <c r="C24" s="58" t="str">
        <f>+VLOOKUP($B:$B,설치일위!$A:$N,2,FALSE)</f>
        <v>강관지지구조물</v>
      </c>
      <c r="D24" s="58"/>
      <c r="E24" s="55" t="str">
        <f>+VLOOKUP($B:$B,설치일위!$A:$N,4,FALSE)</f>
        <v>본</v>
      </c>
      <c r="F24" s="53">
        <f>+VLOOKUP($B:$B,설치일위!$E:$N,4,FALSE)</f>
        <v>0</v>
      </c>
      <c r="G24" s="53">
        <f>+VLOOKUP($B:$B,설치일위!$E:$N,6,FALSE)</f>
        <v>0</v>
      </c>
      <c r="H24" s="53">
        <f>+VLOOKUP($B:$B,설치일위!$E:$N,8,FALSE)</f>
        <v>0</v>
      </c>
      <c r="I24" s="53">
        <f t="shared" si="6"/>
        <v>0</v>
      </c>
    </row>
    <row r="25" spans="1:9" s="142" customFormat="1" ht="30" customHeight="1">
      <c r="A25" s="90" t="str">
        <f t="shared" si="5"/>
        <v>잡철물제작설치(철재)간단ton</v>
      </c>
      <c r="B25" s="71">
        <f t="shared" si="2"/>
        <v>21</v>
      </c>
      <c r="C25" s="58" t="str">
        <f>+VLOOKUP($B:$B,설치일위!$A:$N,2,FALSE)</f>
        <v>잡철물제작설치(철재)</v>
      </c>
      <c r="D25" s="58" t="str">
        <f>+VLOOKUP($B:$B,설치일위!$A:$N,3,FALSE)</f>
        <v>간단</v>
      </c>
      <c r="E25" s="55" t="str">
        <f>+VLOOKUP($B:$B,설치일위!$A:$N,4,FALSE)</f>
        <v>ton</v>
      </c>
      <c r="F25" s="53">
        <f>+VLOOKUP($B:$B,설치일위!$E:$N,4,FALSE)</f>
        <v>0</v>
      </c>
      <c r="G25" s="53">
        <f>+VLOOKUP($B:$B,설치일위!$E:$N,6,FALSE)</f>
        <v>0</v>
      </c>
      <c r="H25" s="53">
        <f>+VLOOKUP($B:$B,설치일위!$E:$N,8,FALSE)</f>
        <v>0</v>
      </c>
      <c r="I25" s="53">
        <f t="shared" si="6"/>
        <v>0</v>
      </c>
    </row>
    <row r="26" spans="1:9" s="142" customFormat="1" ht="30" customHeight="1">
      <c r="A26" s="90" t="str">
        <f t="shared" si="5"/>
        <v>잡철물제작설치(철재)복잡ton</v>
      </c>
      <c r="B26" s="71">
        <f t="shared" si="2"/>
        <v>22</v>
      </c>
      <c r="C26" s="58" t="str">
        <f>+VLOOKUP($B:$B,설치일위!$A:$N,2,FALSE)</f>
        <v>잡철물제작설치(철재)</v>
      </c>
      <c r="D26" s="58" t="str">
        <f>+VLOOKUP($B:$B,설치일위!$A:$N,3,FALSE)</f>
        <v>복잡</v>
      </c>
      <c r="E26" s="55" t="str">
        <f>+VLOOKUP($B:$B,설치일위!$A:$N,4,FALSE)</f>
        <v>ton</v>
      </c>
      <c r="F26" s="53">
        <f>+VLOOKUP($B:$B,설치일위!$E:$N,4,FALSE)</f>
        <v>0</v>
      </c>
      <c r="G26" s="53">
        <f>+VLOOKUP($B:$B,설치일위!$E:$N,6,FALSE)</f>
        <v>0</v>
      </c>
      <c r="H26" s="53">
        <f>+VLOOKUP($B:$B,설치일위!$E:$N,8,FALSE)</f>
        <v>0</v>
      </c>
      <c r="I26" s="53">
        <f t="shared" si="6"/>
        <v>0</v>
      </c>
    </row>
    <row r="27" spans="1:9" s="142" customFormat="1" ht="30" customHeight="1">
      <c r="A27" s="90" t="str">
        <f t="shared" si="5"/>
        <v>전기아크용접6mm 횡방향M</v>
      </c>
      <c r="B27" s="71">
        <f t="shared" si="2"/>
        <v>23</v>
      </c>
      <c r="C27" s="58" t="str">
        <f>+VLOOKUP($B:$B,설치일위!$A:$N,2,FALSE)</f>
        <v>전기아크용접</v>
      </c>
      <c r="D27" s="58" t="str">
        <f>+VLOOKUP($B:$B,설치일위!$A:$N,3,FALSE)</f>
        <v>6mm 횡방향</v>
      </c>
      <c r="E27" s="55" t="str">
        <f>+VLOOKUP($B:$B,설치일위!$A:$N,4,FALSE)</f>
        <v>M</v>
      </c>
      <c r="F27" s="53">
        <f>+VLOOKUP($B:$B,설치일위!$E:$N,4,FALSE)</f>
        <v>0</v>
      </c>
      <c r="G27" s="53">
        <f>+VLOOKUP($B:$B,설치일위!$E:$N,6,FALSE)</f>
        <v>0</v>
      </c>
      <c r="H27" s="53">
        <f>+VLOOKUP($B:$B,설치일위!$E:$N,8,FALSE)</f>
        <v>0</v>
      </c>
      <c r="I27" s="53">
        <f t="shared" si="6"/>
        <v>0</v>
      </c>
    </row>
    <row r="28" spans="1:9" s="142" customFormat="1" ht="30" customHeight="1">
      <c r="A28" s="90" t="str">
        <f t="shared" si="5"/>
        <v>전기아크용접7mm V형 입향M</v>
      </c>
      <c r="B28" s="71">
        <f t="shared" si="2"/>
        <v>24</v>
      </c>
      <c r="C28" s="58" t="str">
        <f>+VLOOKUP($B:$B,설치일위!$A:$N,2,FALSE)</f>
        <v>전기아크용접</v>
      </c>
      <c r="D28" s="58" t="str">
        <f>+VLOOKUP($B:$B,설치일위!$A:$N,3,FALSE)</f>
        <v>7mm V형 입향</v>
      </c>
      <c r="E28" s="55" t="str">
        <f>+VLOOKUP($B:$B,설치일위!$A:$N,4,FALSE)</f>
        <v>M</v>
      </c>
      <c r="F28" s="53">
        <f>+VLOOKUP($B:$B,설치일위!$E:$N,4,FALSE)</f>
        <v>0</v>
      </c>
      <c r="G28" s="53">
        <f>+VLOOKUP($B:$B,설치일위!$E:$N,6,FALSE)</f>
        <v>0</v>
      </c>
      <c r="H28" s="53">
        <f>+VLOOKUP($B:$B,설치일위!$E:$N,8,FALSE)</f>
        <v>0</v>
      </c>
      <c r="I28" s="53">
        <f t="shared" si="6"/>
        <v>0</v>
      </c>
    </row>
    <row r="29" spans="1:9" s="142" customFormat="1" ht="30" customHeight="1">
      <c r="A29" s="90" t="str">
        <f t="shared" ref="A29" si="7">+SUBSTITUTE(CONCATENATE(C29,D29,E29),"~","")</f>
        <v>전기아크용접6mm V형 입향M</v>
      </c>
      <c r="B29" s="71">
        <f t="shared" si="2"/>
        <v>25</v>
      </c>
      <c r="C29" s="58" t="str">
        <f>+VLOOKUP($B:$B,설치일위!$A:$N,2,FALSE)</f>
        <v>전기아크용접</v>
      </c>
      <c r="D29" s="58" t="str">
        <f>+VLOOKUP($B:$B,설치일위!$A:$N,3,FALSE)</f>
        <v>6mm V형 입향</v>
      </c>
      <c r="E29" s="55" t="str">
        <f>+VLOOKUP($B:$B,설치일위!$A:$N,4,FALSE)</f>
        <v>M</v>
      </c>
      <c r="F29" s="53">
        <f>+VLOOKUP($B:$B,설치일위!$E:$N,4,FALSE)</f>
        <v>0</v>
      </c>
      <c r="G29" s="53">
        <f>+VLOOKUP($B:$B,설치일위!$E:$N,6,FALSE)</f>
        <v>0</v>
      </c>
      <c r="H29" s="53">
        <f>+VLOOKUP($B:$B,설치일위!$E:$N,8,FALSE)</f>
        <v>0</v>
      </c>
      <c r="I29" s="53">
        <f t="shared" ref="I29" si="8">SUM(F29:H29)</f>
        <v>0</v>
      </c>
    </row>
    <row r="30" spans="1:9" s="142" customFormat="1" ht="30" customHeight="1">
      <c r="A30" s="90" t="str">
        <f t="shared" ref="A30:A45" si="9">+SUBSTITUTE(CONCATENATE(C30,D30,E30),"~","")</f>
        <v>강판절단T=15mm, 수동M</v>
      </c>
      <c r="B30" s="71">
        <f t="shared" si="2"/>
        <v>26</v>
      </c>
      <c r="C30" s="58" t="str">
        <f>+VLOOKUP($B:$B,설치일위!$A:$N,2,FALSE)</f>
        <v>강판절단</v>
      </c>
      <c r="D30" s="58" t="str">
        <f>+VLOOKUP($B:$B,설치일위!$A:$N,3,FALSE)</f>
        <v>T=15mm, 수동</v>
      </c>
      <c r="E30" s="55" t="str">
        <f>+VLOOKUP($B:$B,설치일위!$A:$N,4,FALSE)</f>
        <v>M</v>
      </c>
      <c r="F30" s="53">
        <f>+VLOOKUP($B:$B,설치일위!$E:$N,4,FALSE)</f>
        <v>0</v>
      </c>
      <c r="G30" s="53">
        <f>+VLOOKUP($B:$B,설치일위!$E:$N,6,FALSE)</f>
        <v>0</v>
      </c>
      <c r="H30" s="53">
        <f>+VLOOKUP($B:$B,설치일위!$E:$N,8,FALSE)</f>
        <v>0</v>
      </c>
      <c r="I30" s="53">
        <f t="shared" ref="I30:I45" si="10">SUM(F30:H30)</f>
        <v>0</v>
      </c>
    </row>
    <row r="31" spans="1:9" s="142" customFormat="1" ht="30" customHeight="1">
      <c r="A31" s="90" t="str">
        <f t="shared" si="9"/>
        <v>강판절단T=12mm, 수동M</v>
      </c>
      <c r="B31" s="71">
        <f t="shared" si="2"/>
        <v>27</v>
      </c>
      <c r="C31" s="58" t="str">
        <f>+VLOOKUP($B:$B,설치일위!$A:$N,2,FALSE)</f>
        <v>강판절단</v>
      </c>
      <c r="D31" s="58" t="str">
        <f>+VLOOKUP($B:$B,설치일위!$A:$N,3,FALSE)</f>
        <v>T=12mm, 수동</v>
      </c>
      <c r="E31" s="55" t="str">
        <f>+VLOOKUP($B:$B,설치일위!$A:$N,4,FALSE)</f>
        <v>M</v>
      </c>
      <c r="F31" s="53">
        <f>+VLOOKUP($B:$B,설치일위!$E:$N,4,FALSE)</f>
        <v>0</v>
      </c>
      <c r="G31" s="53">
        <f>+VLOOKUP($B:$B,설치일위!$E:$N,6,FALSE)</f>
        <v>0</v>
      </c>
      <c r="H31" s="53">
        <f>+VLOOKUP($B:$B,설치일위!$E:$N,8,FALSE)</f>
        <v>0</v>
      </c>
      <c r="I31" s="53">
        <f t="shared" si="10"/>
        <v>0</v>
      </c>
    </row>
    <row r="32" spans="1:9" s="142" customFormat="1" ht="30" customHeight="1">
      <c r="A32" s="90" t="str">
        <f t="shared" si="9"/>
        <v>강판절단t=7mm, 수동M</v>
      </c>
      <c r="B32" s="71">
        <f t="shared" si="2"/>
        <v>28</v>
      </c>
      <c r="C32" s="58" t="str">
        <f>+VLOOKUP($B:$B,설치일위!$A:$N,2,FALSE)</f>
        <v>강판절단</v>
      </c>
      <c r="D32" s="58" t="str">
        <f>+VLOOKUP($B:$B,설치일위!$A:$N,3,FALSE)</f>
        <v>t=7mm, 수동</v>
      </c>
      <c r="E32" s="55" t="str">
        <f>+VLOOKUP($B:$B,설치일위!$A:$N,4,FALSE)</f>
        <v>M</v>
      </c>
      <c r="F32" s="53">
        <f>+VLOOKUP($B:$B,설치일위!$E:$N,4,FALSE)</f>
        <v>0</v>
      </c>
      <c r="G32" s="53">
        <f>+VLOOKUP($B:$B,설치일위!$E:$N,6,FALSE)</f>
        <v>0</v>
      </c>
      <c r="H32" s="53">
        <f>+VLOOKUP($B:$B,설치일위!$E:$N,8,FALSE)</f>
        <v>0</v>
      </c>
      <c r="I32" s="53">
        <f t="shared" si="10"/>
        <v>0</v>
      </c>
    </row>
    <row r="33" spans="1:9" s="142" customFormat="1" ht="30" customHeight="1">
      <c r="A33" s="90" t="str">
        <f t="shared" si="9"/>
        <v>트럭탑재형 크레인10 TONHR</v>
      </c>
      <c r="B33" s="71">
        <f t="shared" si="2"/>
        <v>29</v>
      </c>
      <c r="C33" s="58" t="str">
        <f>+VLOOKUP($B:$B,설치일위!$A:$N,2,FALSE)</f>
        <v>트럭탑재형 크레인</v>
      </c>
      <c r="D33" s="58" t="str">
        <f>+VLOOKUP($B:$B,설치일위!$A:$N,3,FALSE)</f>
        <v>10 TON</v>
      </c>
      <c r="E33" s="55" t="str">
        <f>+VLOOKUP($B:$B,설치일위!$A:$N,4,FALSE)</f>
        <v>HR</v>
      </c>
      <c r="F33" s="53">
        <f>+VLOOKUP($B:$B,설치일위!$E:$N,4,FALSE)</f>
        <v>0</v>
      </c>
      <c r="G33" s="53">
        <f>+VLOOKUP($B:$B,설치일위!$E:$N,6,FALSE)</f>
        <v>0</v>
      </c>
      <c r="H33" s="53">
        <f>+VLOOKUP($B:$B,설치일위!$E:$N,8,FALSE)</f>
        <v>0</v>
      </c>
      <c r="I33" s="53">
        <f t="shared" si="10"/>
        <v>0</v>
      </c>
    </row>
    <row r="34" spans="1:9" s="142" customFormat="1" ht="30" customHeight="1">
      <c r="A34" s="90" t="str">
        <f t="shared" si="9"/>
        <v>트럭탑재형 크레인15 TONHR</v>
      </c>
      <c r="B34" s="71">
        <f t="shared" si="2"/>
        <v>30</v>
      </c>
      <c r="C34" s="58" t="str">
        <f>+VLOOKUP($B:$B,설치일위!$A:$N,2,FALSE)</f>
        <v>트럭탑재형 크레인</v>
      </c>
      <c r="D34" s="58" t="str">
        <f>+VLOOKUP($B:$B,설치일위!$A:$N,3,FALSE)</f>
        <v>15 TON</v>
      </c>
      <c r="E34" s="55" t="str">
        <f>+VLOOKUP($B:$B,설치일위!$A:$N,4,FALSE)</f>
        <v>HR</v>
      </c>
      <c r="F34" s="53">
        <f>+VLOOKUP($B:$B,설치일위!$E:$N,4,FALSE)</f>
        <v>0</v>
      </c>
      <c r="G34" s="53">
        <f>+VLOOKUP($B:$B,설치일위!$E:$N,6,FALSE)</f>
        <v>0</v>
      </c>
      <c r="H34" s="53">
        <f>+VLOOKUP($B:$B,설치일위!$E:$N,8,FALSE)</f>
        <v>0</v>
      </c>
      <c r="I34" s="53">
        <f t="shared" si="10"/>
        <v>0</v>
      </c>
    </row>
    <row r="35" spans="1:9" s="142" customFormat="1" ht="30" customHeight="1">
      <c r="A35" s="90" t="str">
        <f t="shared" si="9"/>
        <v>트럭 트랙터 및 평판트레일러20 TONHR</v>
      </c>
      <c r="B35" s="71">
        <f t="shared" si="2"/>
        <v>31</v>
      </c>
      <c r="C35" s="58" t="str">
        <f>+VLOOKUP($B:$B,설치일위!$A:$N,2,FALSE)</f>
        <v>트럭 트랙터 및 평판트레일러</v>
      </c>
      <c r="D35" s="58" t="str">
        <f>+VLOOKUP($B:$B,설치일위!$A:$N,3,FALSE)</f>
        <v>20 TON</v>
      </c>
      <c r="E35" s="55" t="str">
        <f>+VLOOKUP($B:$B,설치일위!$A:$N,4,FALSE)</f>
        <v>HR</v>
      </c>
      <c r="F35" s="53">
        <f>+VLOOKUP($B:$B,설치일위!$E:$N,4,FALSE)</f>
        <v>0</v>
      </c>
      <c r="G35" s="53">
        <f>+VLOOKUP($B:$B,설치일위!$E:$N,6,FALSE)</f>
        <v>0</v>
      </c>
      <c r="H35" s="53">
        <f>+VLOOKUP($B:$B,설치일위!$E:$N,8,FALSE)</f>
        <v>0</v>
      </c>
      <c r="I35" s="53">
        <f t="shared" si="10"/>
        <v>0</v>
      </c>
    </row>
    <row r="36" spans="1:9" s="142" customFormat="1" ht="30" customHeight="1">
      <c r="A36" s="90" t="str">
        <f t="shared" si="9"/>
        <v>트럭 트랙터 및 평판트레일러40 TONHR</v>
      </c>
      <c r="B36" s="71">
        <f t="shared" si="2"/>
        <v>32</v>
      </c>
      <c r="C36" s="58" t="str">
        <f>+VLOOKUP($B:$B,설치일위!$A:$N,2,FALSE)</f>
        <v>트럭 트랙터 및 평판트레일러</v>
      </c>
      <c r="D36" s="58" t="str">
        <f>+VLOOKUP($B:$B,설치일위!$A:$N,3,FALSE)</f>
        <v>40 TON</v>
      </c>
      <c r="E36" s="55" t="str">
        <f>+VLOOKUP($B:$B,설치일위!$A:$N,4,FALSE)</f>
        <v>HR</v>
      </c>
      <c r="F36" s="53">
        <f>+VLOOKUP($B:$B,설치일위!$E:$N,4,FALSE)</f>
        <v>0</v>
      </c>
      <c r="G36" s="53">
        <f>+VLOOKUP($B:$B,설치일위!$E:$N,6,FALSE)</f>
        <v>0</v>
      </c>
      <c r="H36" s="53">
        <f>+VLOOKUP($B:$B,설치일위!$E:$N,8,FALSE)</f>
        <v>0</v>
      </c>
      <c r="I36" s="53">
        <f t="shared" si="10"/>
        <v>0</v>
      </c>
    </row>
    <row r="37" spans="1:9" s="142" customFormat="1" ht="30" customHeight="1">
      <c r="A37" s="90" t="str">
        <f t="shared" si="9"/>
        <v>공기압축기(이동식)3.5 M3/MinHR</v>
      </c>
      <c r="B37" s="71">
        <f t="shared" si="2"/>
        <v>33</v>
      </c>
      <c r="C37" s="58" t="str">
        <f>+VLOOKUP($B:$B,설치일위!$A:$N,2,FALSE)</f>
        <v>공기압축기(이동식)</v>
      </c>
      <c r="D37" s="58" t="str">
        <f>+VLOOKUP($B:$B,설치일위!$A:$N,3,FALSE)</f>
        <v>3.5 M3/Min</v>
      </c>
      <c r="E37" s="55" t="str">
        <f>+VLOOKUP($B:$B,설치일위!$A:$N,4,FALSE)</f>
        <v>HR</v>
      </c>
      <c r="F37" s="53">
        <f>+VLOOKUP($B:$B,설치일위!$E:$N,4,FALSE)</f>
        <v>0</v>
      </c>
      <c r="G37" s="53">
        <f>+VLOOKUP($B:$B,설치일위!$E:$N,6,FALSE)</f>
        <v>0</v>
      </c>
      <c r="H37" s="53">
        <f>+VLOOKUP($B:$B,설치일위!$E:$N,8,FALSE)</f>
        <v>0</v>
      </c>
      <c r="I37" s="53">
        <f t="shared" si="10"/>
        <v>0</v>
      </c>
    </row>
    <row r="38" spans="1:9" s="142" customFormat="1" ht="30" customHeight="1">
      <c r="A38" s="90" t="str">
        <f t="shared" si="9"/>
        <v>에어호스(2.54cm) X 3B X 30MHR</v>
      </c>
      <c r="B38" s="71">
        <f t="shared" si="2"/>
        <v>34</v>
      </c>
      <c r="C38" s="58" t="str">
        <f>+VLOOKUP($B:$B,설치일위!$A:$N,2,FALSE)</f>
        <v>에어호스</v>
      </c>
      <c r="D38" s="58" t="str">
        <f>+VLOOKUP($B:$B,설치일위!$A:$N,3,FALSE)</f>
        <v>(2.54cm) X 3B X 30M</v>
      </c>
      <c r="E38" s="55" t="str">
        <f>+VLOOKUP($B:$B,설치일위!$A:$N,4,FALSE)</f>
        <v>HR</v>
      </c>
      <c r="F38" s="53">
        <f>+VLOOKUP($B:$B,설치일위!$E:$N,4,FALSE)</f>
        <v>0</v>
      </c>
      <c r="G38" s="53">
        <f>+VLOOKUP($B:$B,설치일위!$E:$N,6,FALSE)</f>
        <v>0</v>
      </c>
      <c r="H38" s="53">
        <f>+VLOOKUP($B:$B,설치일위!$E:$N,8,FALSE)</f>
        <v>0</v>
      </c>
      <c r="I38" s="53">
        <f t="shared" si="10"/>
        <v>0</v>
      </c>
    </row>
    <row r="39" spans="1:9" s="142" customFormat="1" ht="30" customHeight="1">
      <c r="A39" s="90" t="str">
        <f t="shared" si="9"/>
        <v>크레인(타이어)30tonhr</v>
      </c>
      <c r="B39" s="71">
        <f t="shared" si="2"/>
        <v>35</v>
      </c>
      <c r="C39" s="58" t="str">
        <f>+VLOOKUP($B:$B,설치일위!$A:$N,2,FALSE)</f>
        <v>크레인(타이어)</v>
      </c>
      <c r="D39" s="58" t="str">
        <f>+VLOOKUP($B:$B,설치일위!$A:$N,3,FALSE)</f>
        <v>30ton</v>
      </c>
      <c r="E39" s="55" t="str">
        <f>+VLOOKUP($B:$B,설치일위!$A:$N,4,FALSE)</f>
        <v>hr</v>
      </c>
      <c r="F39" s="53">
        <f>+VLOOKUP($B:$B,설치일위!$E:$N,4,FALSE)</f>
        <v>0</v>
      </c>
      <c r="G39" s="53">
        <f>+VLOOKUP($B:$B,설치일위!$E:$N,6,FALSE)</f>
        <v>0</v>
      </c>
      <c r="H39" s="53">
        <f>+VLOOKUP($B:$B,설치일위!$E:$N,8,FALSE)</f>
        <v>0</v>
      </c>
      <c r="I39" s="53">
        <f t="shared" si="10"/>
        <v>0</v>
      </c>
    </row>
    <row r="40" spans="1:9" s="142" customFormat="1" ht="30" customHeight="1">
      <c r="A40" s="90" t="str">
        <f t="shared" si="9"/>
        <v>크레인(타이어)25tonhr</v>
      </c>
      <c r="B40" s="71">
        <f t="shared" si="2"/>
        <v>36</v>
      </c>
      <c r="C40" s="58" t="str">
        <f>+VLOOKUP($B:$B,설치일위!$A:$N,2,FALSE)</f>
        <v>크레인(타이어)</v>
      </c>
      <c r="D40" s="58" t="str">
        <f>+VLOOKUP($B:$B,설치일위!$A:$N,3,FALSE)</f>
        <v>25ton</v>
      </c>
      <c r="E40" s="55" t="str">
        <f>+VLOOKUP($B:$B,설치일위!$A:$N,4,FALSE)</f>
        <v>hr</v>
      </c>
      <c r="F40" s="53">
        <f>+VLOOKUP($B:$B,설치일위!$E:$N,4,FALSE)</f>
        <v>0</v>
      </c>
      <c r="G40" s="53">
        <f>+VLOOKUP($B:$B,설치일위!$E:$N,6,FALSE)</f>
        <v>0</v>
      </c>
      <c r="H40" s="53">
        <f>+VLOOKUP($B:$B,설치일위!$E:$N,8,FALSE)</f>
        <v>0</v>
      </c>
      <c r="I40" s="53">
        <f t="shared" si="10"/>
        <v>0</v>
      </c>
    </row>
    <row r="41" spans="1:9" s="142" customFormat="1" ht="30" customHeight="1">
      <c r="A41" s="90" t="str">
        <f t="shared" si="9"/>
        <v>크레인(타이어)10tonhr</v>
      </c>
      <c r="B41" s="71">
        <f t="shared" si="2"/>
        <v>37</v>
      </c>
      <c r="C41" s="58" t="str">
        <f>+VLOOKUP($B:$B,설치일위!$A:$N,2,FALSE)</f>
        <v>크레인(타이어)</v>
      </c>
      <c r="D41" s="58" t="str">
        <f>+VLOOKUP($B:$B,설치일위!$A:$N,3,FALSE)</f>
        <v>10ton</v>
      </c>
      <c r="E41" s="55" t="str">
        <f>+VLOOKUP($B:$B,설치일위!$A:$N,4,FALSE)</f>
        <v>hr</v>
      </c>
      <c r="F41" s="53">
        <f>+VLOOKUP($B:$B,설치일위!$E:$N,4,FALSE)</f>
        <v>0</v>
      </c>
      <c r="G41" s="53">
        <f>+VLOOKUP($B:$B,설치일위!$E:$N,6,FALSE)</f>
        <v>0</v>
      </c>
      <c r="H41" s="53">
        <f>+VLOOKUP($B:$B,설치일위!$E:$N,8,FALSE)</f>
        <v>0</v>
      </c>
      <c r="I41" s="53">
        <f t="shared" si="10"/>
        <v>0</v>
      </c>
    </row>
    <row r="42" spans="1:9" s="142" customFormat="1" ht="30" customHeight="1">
      <c r="A42" s="90" t="str">
        <f t="shared" si="9"/>
        <v>합판거푸집2회(소규모)㎡</v>
      </c>
      <c r="B42" s="71">
        <f t="shared" si="2"/>
        <v>38</v>
      </c>
      <c r="C42" s="58" t="str">
        <f>+VLOOKUP($B:$B,설치일위!$A:$N,2,FALSE)</f>
        <v>합판거푸집</v>
      </c>
      <c r="D42" s="58" t="str">
        <f>+VLOOKUP($B:$B,설치일위!$A:$N,3,FALSE)</f>
        <v>2회(소규모)</v>
      </c>
      <c r="E42" s="55" t="str">
        <f>+VLOOKUP($B:$B,설치일위!$A:$N,4,FALSE)</f>
        <v>㎡</v>
      </c>
      <c r="F42" s="53">
        <f>+VLOOKUP($B:$B,설치일위!$E:$N,4,FALSE)</f>
        <v>0</v>
      </c>
      <c r="G42" s="53">
        <f>+VLOOKUP($B:$B,설치일위!$E:$N,6,FALSE)</f>
        <v>0</v>
      </c>
      <c r="H42" s="53">
        <f>+VLOOKUP($B:$B,설치일위!$E:$N,8,FALSE)</f>
        <v>0</v>
      </c>
      <c r="I42" s="53">
        <f t="shared" si="10"/>
        <v>0</v>
      </c>
    </row>
    <row r="43" spans="1:9" s="142" customFormat="1" ht="30" customHeight="1">
      <c r="A43" s="90" t="str">
        <f t="shared" si="9"/>
        <v>콘크리트 타설(소형)레미콘-VIB제외㎥</v>
      </c>
      <c r="B43" s="71">
        <f t="shared" si="2"/>
        <v>39</v>
      </c>
      <c r="C43" s="58" t="str">
        <f>+VLOOKUP($B:$B,설치일위!$A:$N,2,FALSE)</f>
        <v>콘크리트 타설(소형)</v>
      </c>
      <c r="D43" s="58" t="str">
        <f>+VLOOKUP($B:$B,설치일위!$A:$N,3,FALSE)</f>
        <v>레미콘-VIB제외</v>
      </c>
      <c r="E43" s="55" t="str">
        <f>+VLOOKUP($B:$B,설치일위!$A:$N,4,FALSE)</f>
        <v>㎥</v>
      </c>
      <c r="F43" s="53">
        <f>+VLOOKUP($B:$B,설치일위!$E:$N,4,FALSE)</f>
        <v>0</v>
      </c>
      <c r="G43" s="53">
        <f>+VLOOKUP($B:$B,설치일위!$E:$N,6,FALSE)</f>
        <v>0</v>
      </c>
      <c r="H43" s="53">
        <f>+VLOOKUP($B:$B,설치일위!$E:$N,8,FALSE)</f>
        <v>0</v>
      </c>
      <c r="I43" s="53">
        <f t="shared" si="10"/>
        <v>0</v>
      </c>
    </row>
    <row r="44" spans="1:9" s="142" customFormat="1" ht="30" customHeight="1">
      <c r="A44" s="90" t="str">
        <f t="shared" si="9"/>
        <v>굴삭기(타이어)0.6㎥hr</v>
      </c>
      <c r="B44" s="71">
        <f t="shared" si="2"/>
        <v>40</v>
      </c>
      <c r="C44" s="58" t="str">
        <f>+VLOOKUP($B:$B,설치일위!$A:$N,2,FALSE)</f>
        <v>굴삭기(타이어)</v>
      </c>
      <c r="D44" s="58" t="str">
        <f>+VLOOKUP($B:$B,설치일위!$A:$N,3,FALSE)</f>
        <v>0.6㎥</v>
      </c>
      <c r="E44" s="55" t="str">
        <f>+VLOOKUP($B:$B,설치일위!$A:$N,4,FALSE)</f>
        <v>hr</v>
      </c>
      <c r="F44" s="53">
        <f>+VLOOKUP($B:$B,설치일위!$E:$N,4,FALSE)</f>
        <v>0</v>
      </c>
      <c r="G44" s="53">
        <f>+VLOOKUP($B:$B,설치일위!$E:$N,6,FALSE)</f>
        <v>0</v>
      </c>
      <c r="H44" s="53">
        <f>+VLOOKUP($B:$B,설치일위!$E:$N,8,FALSE)</f>
        <v>0</v>
      </c>
      <c r="I44" s="53">
        <f t="shared" si="10"/>
        <v>0</v>
      </c>
    </row>
    <row r="45" spans="1:9" s="142" customFormat="1" ht="30" customHeight="1">
      <c r="A45" s="90" t="str">
        <f t="shared" si="9"/>
        <v>굴삭기(무한궤도)0.7㎥hr</v>
      </c>
      <c r="B45" s="71">
        <f t="shared" si="2"/>
        <v>41</v>
      </c>
      <c r="C45" s="58" t="str">
        <f>+VLOOKUP($B:$B,설치일위!$A:$N,2,FALSE)</f>
        <v>굴삭기(무한궤도)</v>
      </c>
      <c r="D45" s="58" t="str">
        <f>+VLOOKUP($B:$B,설치일위!$A:$N,3,FALSE)</f>
        <v>0.7㎥</v>
      </c>
      <c r="E45" s="55" t="str">
        <f>+VLOOKUP($B:$B,설치일위!$A:$N,4,FALSE)</f>
        <v>hr</v>
      </c>
      <c r="F45" s="53">
        <f>+VLOOKUP($B:$B,설치일위!$E:$N,4,FALSE)</f>
        <v>0</v>
      </c>
      <c r="G45" s="53">
        <f>+VLOOKUP($B:$B,설치일위!$E:$N,6,FALSE)</f>
        <v>0</v>
      </c>
      <c r="H45" s="53">
        <f>+VLOOKUP($B:$B,설치일위!$E:$N,8,FALSE)</f>
        <v>0</v>
      </c>
      <c r="I45" s="53">
        <f t="shared" si="10"/>
        <v>0</v>
      </c>
    </row>
    <row r="46" spans="1:9" s="142" customFormat="1" ht="30" customHeight="1">
      <c r="A46" s="90" t="str">
        <f t="shared" ref="A46" si="11">+SUBSTITUTE(CONCATENATE(C46,D46,E46),"~","")</f>
        <v>덤프트럭15tonhr</v>
      </c>
      <c r="B46" s="71">
        <f t="shared" si="2"/>
        <v>42</v>
      </c>
      <c r="C46" s="58" t="str">
        <f>+VLOOKUP($B:$B,설치일위!$A:$N,2,FALSE)</f>
        <v>덤프트럭</v>
      </c>
      <c r="D46" s="58" t="str">
        <f>+VLOOKUP($B:$B,설치일위!$A:$N,3,FALSE)</f>
        <v>15ton</v>
      </c>
      <c r="E46" s="55" t="str">
        <f>+VLOOKUP($B:$B,설치일위!$A:$N,4,FALSE)</f>
        <v>hr</v>
      </c>
      <c r="F46" s="53">
        <f>+VLOOKUP($B:$B,설치일위!$E:$N,4,FALSE)</f>
        <v>0</v>
      </c>
      <c r="G46" s="53">
        <f>+VLOOKUP($B:$B,설치일위!$E:$N,6,FALSE)</f>
        <v>0</v>
      </c>
      <c r="H46" s="53">
        <f>+VLOOKUP($B:$B,설치일위!$E:$N,8,FALSE)</f>
        <v>0</v>
      </c>
      <c r="I46" s="53">
        <f t="shared" ref="I46" si="12">SUM(F46:H46)</f>
        <v>0</v>
      </c>
    </row>
    <row r="47" spans="1:9" s="142" customFormat="1" ht="30" customHeight="1">
      <c r="A47" s="90" t="str">
        <f t="shared" ref="A47:A59" si="13">+SUBSTITUTE(CONCATENATE(C47,D47,E47),"~","")</f>
        <v>덤프트럭 자동덮개시설15tonhr</v>
      </c>
      <c r="B47" s="71">
        <f t="shared" si="2"/>
        <v>43</v>
      </c>
      <c r="C47" s="58" t="str">
        <f>+VLOOKUP($B:$B,설치일위!$A:$N,2,FALSE)</f>
        <v>덤프트럭 자동덮개시설</v>
      </c>
      <c r="D47" s="58" t="str">
        <f>+VLOOKUP($B:$B,설치일위!$A:$N,3,FALSE)</f>
        <v>15ton</v>
      </c>
      <c r="E47" s="55" t="str">
        <f>+VLOOKUP($B:$B,설치일위!$A:$N,4,FALSE)</f>
        <v>hr</v>
      </c>
      <c r="F47" s="53">
        <f>+VLOOKUP($B:$B,설치일위!$E:$N,4,FALSE)</f>
        <v>0</v>
      </c>
      <c r="G47" s="53">
        <f>+VLOOKUP($B:$B,설치일위!$E:$N,6,FALSE)</f>
        <v>0</v>
      </c>
      <c r="H47" s="53">
        <f>+VLOOKUP($B:$B,설치일위!$E:$N,8,FALSE)</f>
        <v>0</v>
      </c>
      <c r="I47" s="53">
        <f t="shared" ref="I47:I59" si="14">SUM(F47:H47)</f>
        <v>0</v>
      </c>
    </row>
    <row r="48" spans="1:9" s="142" customFormat="1" ht="30" customHeight="1">
      <c r="A48" s="90" t="str">
        <f t="shared" si="13"/>
        <v>콘크리트 펌프차52M(80-95㎥/hr)hr</v>
      </c>
      <c r="B48" s="71">
        <f t="shared" si="2"/>
        <v>44</v>
      </c>
      <c r="C48" s="58" t="str">
        <f>+VLOOKUP($B:$B,설치일위!$A:$N,2,FALSE)</f>
        <v>콘크리트 펌프차</v>
      </c>
      <c r="D48" s="58" t="str">
        <f>+VLOOKUP($B:$B,설치일위!$A:$N,3,FALSE)</f>
        <v>52M(80-95㎥/hr)</v>
      </c>
      <c r="E48" s="55" t="str">
        <f>+VLOOKUP($B:$B,설치일위!$A:$N,4,FALSE)</f>
        <v>hr</v>
      </c>
      <c r="F48" s="53">
        <f>+VLOOKUP($B:$B,설치일위!$E:$N,4,FALSE)</f>
        <v>0</v>
      </c>
      <c r="G48" s="53">
        <f>+VLOOKUP($B:$B,설치일위!$E:$N,6,FALSE)</f>
        <v>0</v>
      </c>
      <c r="H48" s="53">
        <f>+VLOOKUP($B:$B,설치일위!$E:$N,8,FALSE)</f>
        <v>0</v>
      </c>
      <c r="I48" s="53">
        <f t="shared" si="14"/>
        <v>0</v>
      </c>
    </row>
    <row r="49" spans="1:9" s="142" customFormat="1" ht="30" customHeight="1">
      <c r="A49" s="90" t="str">
        <f t="shared" si="13"/>
        <v>용접기교류 500AMPHR</v>
      </c>
      <c r="B49" s="71">
        <f t="shared" si="2"/>
        <v>45</v>
      </c>
      <c r="C49" s="58" t="str">
        <f>+VLOOKUP($B:$B,설치일위!$A:$N,2,FALSE)</f>
        <v>용접기</v>
      </c>
      <c r="D49" s="58" t="str">
        <f>+VLOOKUP($B:$B,설치일위!$A:$N,3,FALSE)</f>
        <v>교류 500AMP</v>
      </c>
      <c r="E49" s="55" t="str">
        <f>+VLOOKUP($B:$B,설치일위!$A:$N,4,FALSE)</f>
        <v>HR</v>
      </c>
      <c r="F49" s="53">
        <f>+VLOOKUP($B:$B,설치일위!$E:$N,4,FALSE)</f>
        <v>0</v>
      </c>
      <c r="G49" s="53">
        <f>+VLOOKUP($B:$B,설치일위!$E:$N,6,FALSE)</f>
        <v>0</v>
      </c>
      <c r="H49" s="53">
        <f>+VLOOKUP($B:$B,설치일위!$E:$N,8,FALSE)</f>
        <v>0</v>
      </c>
      <c r="I49" s="53">
        <f t="shared" si="14"/>
        <v>0</v>
      </c>
    </row>
    <row r="50" spans="1:9" s="142" customFormat="1" ht="30" customHeight="1">
      <c r="A50" s="90" t="str">
        <f t="shared" si="13"/>
        <v>콘크리트 헐기무근, 소형, 공압식㎥</v>
      </c>
      <c r="B50" s="71">
        <f t="shared" si="2"/>
        <v>46</v>
      </c>
      <c r="C50" s="58" t="str">
        <f>+VLOOKUP($B:$B,설치일위!$A:$N,2,FALSE)</f>
        <v>콘크리트 헐기</v>
      </c>
      <c r="D50" s="58" t="str">
        <f>+VLOOKUP($B:$B,설치일위!$A:$N,3,FALSE)</f>
        <v>무근, 소형, 공압식</v>
      </c>
      <c r="E50" s="55" t="str">
        <f>+VLOOKUP($B:$B,설치일위!$A:$N,4,FALSE)</f>
        <v>㎥</v>
      </c>
      <c r="F50" s="53">
        <f>+VLOOKUP($B:$B,설치일위!$E:$N,4,FALSE)</f>
        <v>0</v>
      </c>
      <c r="G50" s="53">
        <f>+VLOOKUP($B:$B,설치일위!$E:$N,6,FALSE)</f>
        <v>0</v>
      </c>
      <c r="H50" s="53">
        <f>+VLOOKUP($B:$B,설치일위!$E:$N,8,FALSE)</f>
        <v>0</v>
      </c>
      <c r="I50" s="53">
        <f t="shared" si="14"/>
        <v>0</v>
      </c>
    </row>
    <row r="51" spans="1:9" s="142" customFormat="1" ht="30" customHeight="1">
      <c r="A51" s="90" t="str">
        <f t="shared" si="13"/>
        <v>소형브레이커(공압식)1.3 M3/Minhr</v>
      </c>
      <c r="B51" s="71">
        <f t="shared" si="2"/>
        <v>47</v>
      </c>
      <c r="C51" s="58" t="str">
        <f>+VLOOKUP($B:$B,설치일위!$A:$N,2,FALSE)</f>
        <v>소형브레이커(공압식)</v>
      </c>
      <c r="D51" s="58" t="str">
        <f>+VLOOKUP($B:$B,설치일위!$A:$N,3,FALSE)</f>
        <v>1.3 M3/Min</v>
      </c>
      <c r="E51" s="55" t="str">
        <f>+VLOOKUP($B:$B,설치일위!$A:$N,4,FALSE)</f>
        <v>hr</v>
      </c>
      <c r="F51" s="53">
        <f>+VLOOKUP($B:$B,설치일위!$E:$N,4,FALSE)</f>
        <v>0</v>
      </c>
      <c r="G51" s="53">
        <f>+VLOOKUP($B:$B,설치일위!$E:$N,6,FALSE)</f>
        <v>0</v>
      </c>
      <c r="H51" s="53">
        <f>+VLOOKUP($B:$B,설치일위!$E:$N,8,FALSE)</f>
        <v>0</v>
      </c>
      <c r="I51" s="53">
        <f t="shared" si="14"/>
        <v>0</v>
      </c>
    </row>
    <row r="52" spans="1:9" s="142" customFormat="1" ht="30" customHeight="1">
      <c r="A52" s="90" t="str">
        <f t="shared" si="13"/>
        <v>가설사무소3.0×12.0, 콘테이너, 6개월사용시개</v>
      </c>
      <c r="B52" s="71">
        <f t="shared" si="2"/>
        <v>48</v>
      </c>
      <c r="C52" s="58" t="str">
        <f>+VLOOKUP($B:$B,설치일위!$A:$N,2,FALSE)</f>
        <v>가설사무소</v>
      </c>
      <c r="D52" s="58" t="str">
        <f>+VLOOKUP($B:$B,설치일위!$A:$N,3,FALSE)</f>
        <v>3.0×12.0, 콘테이너, 6개월사용시</v>
      </c>
      <c r="E52" s="55" t="str">
        <f>+VLOOKUP($B:$B,설치일위!$A:$N,4,FALSE)</f>
        <v>개</v>
      </c>
      <c r="F52" s="53">
        <f>+VLOOKUP($B:$B,설치일위!$E:$N,4,FALSE)</f>
        <v>0</v>
      </c>
      <c r="G52" s="53">
        <f>+VLOOKUP($B:$B,설치일위!$E:$N,6,FALSE)</f>
        <v>0</v>
      </c>
      <c r="H52" s="53">
        <f>+VLOOKUP($B:$B,설치일위!$E:$N,8,FALSE)</f>
        <v>0</v>
      </c>
      <c r="I52" s="53">
        <f t="shared" si="14"/>
        <v>0</v>
      </c>
    </row>
    <row r="53" spans="1:9" s="142" customFormat="1" ht="30" customHeight="1">
      <c r="A53" s="90" t="str">
        <f t="shared" si="13"/>
        <v>가설창고3.0×12.0, 콘테이너, 6개월사용시개</v>
      </c>
      <c r="B53" s="71">
        <f t="shared" si="2"/>
        <v>49</v>
      </c>
      <c r="C53" s="58" t="str">
        <f>+VLOOKUP($B:$B,설치일위!$A:$N,2,FALSE)</f>
        <v>가설창고</v>
      </c>
      <c r="D53" s="58" t="str">
        <f>+VLOOKUP($B:$B,설치일위!$A:$N,3,FALSE)</f>
        <v>3.0×12.0, 콘테이너, 6개월사용시</v>
      </c>
      <c r="E53" s="55" t="str">
        <f>+VLOOKUP($B:$B,설치일위!$A:$N,4,FALSE)</f>
        <v>개</v>
      </c>
      <c r="F53" s="53">
        <f>+VLOOKUP($B:$B,설치일위!$E:$N,4,FALSE)</f>
        <v>0</v>
      </c>
      <c r="G53" s="53">
        <f>+VLOOKUP($B:$B,설치일위!$E:$N,6,FALSE)</f>
        <v>0</v>
      </c>
      <c r="H53" s="53">
        <f>+VLOOKUP($B:$B,설치일위!$E:$N,8,FALSE)</f>
        <v>0</v>
      </c>
      <c r="I53" s="53">
        <f t="shared" si="14"/>
        <v>0</v>
      </c>
    </row>
    <row r="54" spans="1:9" s="142" customFormat="1" ht="30" customHeight="1">
      <c r="A54" s="90" t="str">
        <f t="shared" si="13"/>
        <v>폐기물상차굴삭기(무한궤도), 0.7㎥㎥</v>
      </c>
      <c r="B54" s="71">
        <f t="shared" si="2"/>
        <v>50</v>
      </c>
      <c r="C54" s="58" t="str">
        <f>+VLOOKUP($B:$B,설치일위!$A:$N,2,FALSE)</f>
        <v>폐기물상차</v>
      </c>
      <c r="D54" s="58" t="str">
        <f>+VLOOKUP($B:$B,설치일위!$A:$N,3,FALSE)</f>
        <v>굴삭기(무한궤도), 0.7㎥</v>
      </c>
      <c r="E54" s="55" t="str">
        <f>+VLOOKUP($B:$B,설치일위!$A:$N,4,FALSE)</f>
        <v>㎥</v>
      </c>
      <c r="F54" s="53">
        <f>+VLOOKUP($B:$B,설치일위!$E:$N,4,FALSE)</f>
        <v>0</v>
      </c>
      <c r="G54" s="53">
        <f>+VLOOKUP($B:$B,설치일위!$E:$N,6,FALSE)</f>
        <v>0</v>
      </c>
      <c r="H54" s="53">
        <f>+VLOOKUP($B:$B,설치일위!$E:$N,8,FALSE)</f>
        <v>0</v>
      </c>
      <c r="I54" s="53">
        <f t="shared" si="14"/>
        <v>0</v>
      </c>
    </row>
    <row r="55" spans="1:9" s="142" customFormat="1" ht="30" customHeight="1">
      <c r="A55" s="90" t="str">
        <f t="shared" si="13"/>
        <v>폐기물운반덤프트럭 15ton㎥</v>
      </c>
      <c r="B55" s="71">
        <f t="shared" si="2"/>
        <v>51</v>
      </c>
      <c r="C55" s="58" t="str">
        <f>+VLOOKUP($B:$B,설치일위!$A:$N,2,FALSE)</f>
        <v>폐기물운반</v>
      </c>
      <c r="D55" s="58" t="str">
        <f>+VLOOKUP($B:$B,설치일위!$A:$N,3,FALSE)</f>
        <v>덤프트럭 15ton</v>
      </c>
      <c r="E55" s="55" t="str">
        <f>+VLOOKUP($B:$B,설치일위!$A:$N,4,FALSE)</f>
        <v>㎥</v>
      </c>
      <c r="F55" s="53">
        <f>+VLOOKUP($B:$B,설치일위!$E:$N,4,FALSE)</f>
        <v>0</v>
      </c>
      <c r="G55" s="53">
        <f>+VLOOKUP($B:$B,설치일위!$E:$N,6,FALSE)</f>
        <v>0</v>
      </c>
      <c r="H55" s="53">
        <f>+VLOOKUP($B:$B,설치일위!$E:$N,8,FALSE)</f>
        <v>0</v>
      </c>
      <c r="I55" s="53">
        <f t="shared" si="14"/>
        <v>0</v>
      </c>
    </row>
    <row r="56" spans="1:9" s="142" customFormat="1" ht="30" customHeight="1">
      <c r="A56" s="90" t="str">
        <f t="shared" si="13"/>
        <v>육상운반 및 거치제작장-현장ton</v>
      </c>
      <c r="B56" s="71">
        <f t="shared" si="2"/>
        <v>52</v>
      </c>
      <c r="C56" s="58" t="str">
        <f>+VLOOKUP($B:$B,설치일위!$A:$N,2,FALSE)</f>
        <v>육상운반 및 거치</v>
      </c>
      <c r="D56" s="58" t="str">
        <f>+VLOOKUP($B:$B,설치일위!$A:$N,3,FALSE)</f>
        <v>제작장-현장</v>
      </c>
      <c r="E56" s="55" t="str">
        <f>+VLOOKUP($B:$B,설치일위!$A:$N,4,FALSE)</f>
        <v>ton</v>
      </c>
      <c r="F56" s="53">
        <f>+VLOOKUP($B:$B,설치일위!$E:$N,4,FALSE)</f>
        <v>0</v>
      </c>
      <c r="G56" s="53">
        <f>+VLOOKUP($B:$B,설치일위!$E:$N,6,FALSE)</f>
        <v>0</v>
      </c>
      <c r="H56" s="53">
        <f>+VLOOKUP($B:$B,설치일위!$E:$N,8,FALSE)</f>
        <v>0</v>
      </c>
      <c r="I56" s="53">
        <f t="shared" si="14"/>
        <v>0</v>
      </c>
    </row>
    <row r="57" spans="1:9" s="142" customFormat="1" ht="30" customHeight="1">
      <c r="A57" s="90" t="str">
        <f t="shared" si="13"/>
        <v>콘크리트타설(무근)펌프차(52m)㎥</v>
      </c>
      <c r="B57" s="71">
        <f t="shared" si="2"/>
        <v>53</v>
      </c>
      <c r="C57" s="58" t="str">
        <f>+VLOOKUP($B:$B,설치일위!$A:$N,2,FALSE)</f>
        <v>콘크리트타설(무근)</v>
      </c>
      <c r="D57" s="58" t="str">
        <f>+VLOOKUP($B:$B,설치일위!$A:$N,3,FALSE)</f>
        <v>펌프차(52m)</v>
      </c>
      <c r="E57" s="55" t="str">
        <f>+VLOOKUP($B:$B,설치일위!$A:$N,4,FALSE)</f>
        <v>㎥</v>
      </c>
      <c r="F57" s="53">
        <f>+VLOOKUP($B:$B,설치일위!$E:$N,4,FALSE)</f>
        <v>0</v>
      </c>
      <c r="G57" s="53">
        <f>+VLOOKUP($B:$B,설치일위!$E:$N,6,FALSE)</f>
        <v>0</v>
      </c>
      <c r="H57" s="53">
        <f>+VLOOKUP($B:$B,설치일위!$E:$N,8,FALSE)</f>
        <v>0</v>
      </c>
      <c r="I57" s="53">
        <f t="shared" si="14"/>
        <v>0</v>
      </c>
    </row>
    <row r="58" spans="1:9" s="142" customFormat="1" ht="30" customHeight="1">
      <c r="A58" s="90" t="str">
        <f t="shared" si="13"/>
        <v>중기운반비식</v>
      </c>
      <c r="B58" s="71">
        <f t="shared" si="2"/>
        <v>54</v>
      </c>
      <c r="C58" s="73" t="str">
        <f>+VLOOKUP($B:$B,설치일위!$A:$N,2,FALSE)</f>
        <v>중기운반비</v>
      </c>
      <c r="D58" s="58"/>
      <c r="E58" s="55" t="str">
        <f>+VLOOKUP($B:$B,설치일위!$A:$N,4,FALSE)</f>
        <v>식</v>
      </c>
      <c r="F58" s="53">
        <f>+VLOOKUP($B:$B,설치일위!$E:$N,4,FALSE)</f>
        <v>0</v>
      </c>
      <c r="G58" s="53">
        <f>+VLOOKUP($B:$B,설치일위!$E:$N,6,FALSE)</f>
        <v>0</v>
      </c>
      <c r="H58" s="53">
        <f>+VLOOKUP($B:$B,설치일위!$E:$N,8,FALSE)</f>
        <v>0</v>
      </c>
      <c r="I58" s="53">
        <f t="shared" si="14"/>
        <v>0</v>
      </c>
    </row>
    <row r="59" spans="1:9" s="142" customFormat="1" ht="30" customHeight="1">
      <c r="A59" s="90" t="str">
        <f t="shared" si="13"/>
        <v>경량형강 철골조 조립설치내력식ton</v>
      </c>
      <c r="B59" s="71">
        <f t="shared" si="2"/>
        <v>55</v>
      </c>
      <c r="C59" s="73" t="str">
        <f>+VLOOKUP($B:$B,설치일위!$A:$N,2,FALSE)</f>
        <v>경량형강 철골조 조립설치</v>
      </c>
      <c r="D59" s="58" t="str">
        <f>+VLOOKUP($B:$B,설치일위!$A:$N,3,FALSE)</f>
        <v>내력식</v>
      </c>
      <c r="E59" s="55" t="str">
        <f>+VLOOKUP($B:$B,설치일위!$A:$N,4,FALSE)</f>
        <v>ton</v>
      </c>
      <c r="F59" s="53">
        <f>+VLOOKUP($B:$B,설치일위!$E:$N,4,FALSE)</f>
        <v>0</v>
      </c>
      <c r="G59" s="53">
        <f>+VLOOKUP($B:$B,설치일위!$E:$N,6,FALSE)</f>
        <v>0</v>
      </c>
      <c r="H59" s="53">
        <f>+VLOOKUP($B:$B,설치일위!$E:$N,8,FALSE)</f>
        <v>0</v>
      </c>
      <c r="I59" s="53">
        <f t="shared" si="14"/>
        <v>0</v>
      </c>
    </row>
  </sheetData>
  <mergeCells count="2">
    <mergeCell ref="B1:I1"/>
    <mergeCell ref="B3:C3"/>
  </mergeCells>
  <phoneticPr fontId="2" type="noConversion"/>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codeName="Sheet46">
    <tabColor rgb="FFFFC000"/>
  </sheetPr>
  <dimension ref="A1:R457"/>
  <sheetViews>
    <sheetView view="pageBreakPreview" workbookViewId="0">
      <selection sqref="A1:P1"/>
    </sheetView>
  </sheetViews>
  <sheetFormatPr defaultRowHeight="16.5"/>
  <cols>
    <col min="1" max="1" width="10.625" customWidth="1"/>
    <col min="2" max="2" width="20.625" customWidth="1"/>
    <col min="3" max="3" width="15.625" customWidth="1"/>
    <col min="4" max="4" width="5.625" style="15" customWidth="1"/>
    <col min="5" max="5" width="9" style="171" hidden="1" customWidth="1"/>
    <col min="6" max="6" width="10.625" style="16" customWidth="1"/>
    <col min="7" max="14" width="11.625" style="17" customWidth="1"/>
    <col min="15" max="15" width="12.625" customWidth="1"/>
    <col min="16" max="16" width="9" customWidth="1"/>
    <col min="18" max="18" width="11.625" bestFit="1" customWidth="1"/>
  </cols>
  <sheetData>
    <row r="1" spans="1:18" ht="50.1" customHeight="1">
      <c r="A1" s="336" t="s">
        <v>1433</v>
      </c>
      <c r="B1" s="336"/>
      <c r="C1" s="336"/>
      <c r="D1" s="336"/>
      <c r="E1" s="336"/>
      <c r="F1" s="336"/>
      <c r="G1" s="336"/>
      <c r="H1" s="336"/>
      <c r="I1" s="336"/>
      <c r="J1" s="336"/>
      <c r="K1" s="336"/>
      <c r="L1" s="336"/>
      <c r="M1" s="336"/>
      <c r="N1" s="336"/>
      <c r="O1" s="336"/>
    </row>
    <row r="2" spans="1:18">
      <c r="A2" s="11"/>
      <c r="B2" s="11"/>
      <c r="C2" s="11"/>
      <c r="D2" s="12"/>
      <c r="E2" s="167"/>
      <c r="F2" s="13"/>
      <c r="G2" s="14"/>
      <c r="H2" s="250"/>
      <c r="I2" s="250"/>
      <c r="J2" s="250"/>
      <c r="K2" s="14"/>
      <c r="L2" s="14"/>
      <c r="M2" s="14"/>
      <c r="N2" s="14"/>
      <c r="O2" s="11"/>
    </row>
    <row r="3" spans="1:18" s="78" customFormat="1" ht="20.100000000000001" customHeight="1">
      <c r="A3" s="63"/>
      <c r="B3" s="59">
        <f>+설치일위집!B3+1</f>
        <v>3</v>
      </c>
      <c r="C3" s="63"/>
      <c r="D3" s="75"/>
      <c r="E3" s="168"/>
      <c r="F3" s="76"/>
      <c r="G3" s="64"/>
      <c r="H3" s="251"/>
      <c r="I3" s="251"/>
      <c r="J3" s="251"/>
      <c r="K3" s="64"/>
      <c r="L3" s="64"/>
      <c r="M3" s="64"/>
      <c r="N3" s="64"/>
      <c r="O3" s="77" t="s">
        <v>14</v>
      </c>
    </row>
    <row r="4" spans="1:18" s="79" customFormat="1" ht="24.95" customHeight="1">
      <c r="A4" s="331" t="s">
        <v>15</v>
      </c>
      <c r="B4" s="331"/>
      <c r="C4" s="331" t="s">
        <v>16</v>
      </c>
      <c r="D4" s="337" t="s">
        <v>17</v>
      </c>
      <c r="E4" s="169"/>
      <c r="F4" s="338" t="s">
        <v>18</v>
      </c>
      <c r="G4" s="332" t="s">
        <v>19</v>
      </c>
      <c r="H4" s="332"/>
      <c r="I4" s="332" t="s">
        <v>20</v>
      </c>
      <c r="J4" s="332"/>
      <c r="K4" s="332" t="s">
        <v>21</v>
      </c>
      <c r="L4" s="332"/>
      <c r="M4" s="332" t="s">
        <v>22</v>
      </c>
      <c r="N4" s="332"/>
      <c r="O4" s="331" t="s">
        <v>23</v>
      </c>
    </row>
    <row r="5" spans="1:18" s="79" customFormat="1" ht="24.95" customHeight="1">
      <c r="A5" s="331"/>
      <c r="B5" s="331"/>
      <c r="C5" s="331"/>
      <c r="D5" s="337"/>
      <c r="E5" s="169"/>
      <c r="F5" s="338"/>
      <c r="G5" s="30" t="s">
        <v>24</v>
      </c>
      <c r="H5" s="30" t="s">
        <v>25</v>
      </c>
      <c r="I5" s="30" t="s">
        <v>24</v>
      </c>
      <c r="J5" s="30" t="s">
        <v>25</v>
      </c>
      <c r="K5" s="30" t="s">
        <v>24</v>
      </c>
      <c r="L5" s="30" t="s">
        <v>25</v>
      </c>
      <c r="M5" s="30" t="s">
        <v>24</v>
      </c>
      <c r="N5" s="30" t="s">
        <v>25</v>
      </c>
      <c r="O5" s="331"/>
    </row>
    <row r="6" spans="1:18" s="46" customFormat="1" ht="20.100000000000001" customHeight="1">
      <c r="A6" s="80">
        <f>+E10</f>
        <v>1</v>
      </c>
      <c r="B6" s="81" t="s">
        <v>763</v>
      </c>
      <c r="C6" s="58"/>
      <c r="D6" s="82" t="s">
        <v>764</v>
      </c>
      <c r="E6" s="170"/>
      <c r="F6" s="86"/>
      <c r="G6" s="53"/>
      <c r="H6" s="53"/>
      <c r="I6" s="53"/>
      <c r="J6" s="53"/>
      <c r="K6" s="53"/>
      <c r="L6" s="53"/>
      <c r="M6" s="53"/>
      <c r="N6" s="53"/>
      <c r="O6" s="73"/>
      <c r="R6" s="159"/>
    </row>
    <row r="7" spans="1:18" s="46" customFormat="1" ht="20.100000000000001" customHeight="1">
      <c r="A7" s="83" t="s">
        <v>12</v>
      </c>
      <c r="B7" s="81"/>
      <c r="C7" s="58"/>
      <c r="D7" s="82" t="s">
        <v>28</v>
      </c>
      <c r="E7" s="51" t="str">
        <f>+CONCATENATE(A7,C7,D7)</f>
        <v>건축목공인</v>
      </c>
      <c r="F7" s="86">
        <f>+TRUNC(0.06*60%,3)</f>
        <v>3.5999999999999997E-2</v>
      </c>
      <c r="G7" s="53">
        <v>0</v>
      </c>
      <c r="H7" s="53">
        <f t="shared" ref="H7" si="0">+TRUNC(F7*G7,0)</f>
        <v>0</v>
      </c>
      <c r="I7" s="53">
        <f>+VLOOKUP($A:$A,설치노임!$B:$H,5,FALSE)</f>
        <v>0</v>
      </c>
      <c r="J7" s="53">
        <f>+TRUNC(F7*I7,0)</f>
        <v>0</v>
      </c>
      <c r="K7" s="53">
        <v>0</v>
      </c>
      <c r="L7" s="53">
        <f t="shared" ref="L7" si="1">+TRUNC(F7*K7,0)</f>
        <v>0</v>
      </c>
      <c r="M7" s="53">
        <f t="shared" ref="M7" si="2">+K7+I7+G7</f>
        <v>0</v>
      </c>
      <c r="N7" s="53">
        <f t="shared" ref="N7" si="3">+L7+J7+H7</f>
        <v>0</v>
      </c>
      <c r="O7" s="85" t="str">
        <f>+"설치노임"&amp;VLOOKUP(A7,설치노임!$B:$I,7,FALSE)&amp;"번"</f>
        <v>설치노임1023번</v>
      </c>
    </row>
    <row r="8" spans="1:18" s="46" customFormat="1" ht="20.100000000000001" customHeight="1">
      <c r="A8" s="83" t="s">
        <v>701</v>
      </c>
      <c r="B8" s="81"/>
      <c r="C8" s="58"/>
      <c r="D8" s="82" t="s">
        <v>28</v>
      </c>
      <c r="E8" s="51" t="str">
        <f>+CONCATENATE(A8,C8,D8)</f>
        <v>보통인부인</v>
      </c>
      <c r="F8" s="86">
        <v>0.03</v>
      </c>
      <c r="G8" s="53">
        <v>0</v>
      </c>
      <c r="H8" s="53">
        <f t="shared" ref="H8" si="4">+TRUNC(F8*G8,0)</f>
        <v>0</v>
      </c>
      <c r="I8" s="53">
        <f>+VLOOKUP($A:$A,설치노임!$B:$H,5,FALSE)</f>
        <v>0</v>
      </c>
      <c r="J8" s="53">
        <f>+TRUNC(F8*I8,0)</f>
        <v>0</v>
      </c>
      <c r="K8" s="53">
        <v>0</v>
      </c>
      <c r="L8" s="53">
        <f t="shared" ref="L8" si="5">+TRUNC(F8*K8,0)</f>
        <v>0</v>
      </c>
      <c r="M8" s="53">
        <f t="shared" ref="M8" si="6">+K8+I8+G8</f>
        <v>0</v>
      </c>
      <c r="N8" s="53">
        <f t="shared" ref="N8" si="7">+L8+J8+H8</f>
        <v>0</v>
      </c>
      <c r="O8" s="85" t="str">
        <f>+"설치노임"&amp;VLOOKUP(A8,설치노임!$B:$I,7,FALSE)&amp;"번"</f>
        <v>설치노임1002번</v>
      </c>
    </row>
    <row r="9" spans="1:18" s="46" customFormat="1" ht="20.100000000000001" customHeight="1">
      <c r="A9" s="83"/>
      <c r="B9" s="81"/>
      <c r="C9" s="58"/>
      <c r="D9" s="82"/>
      <c r="E9" s="170"/>
      <c r="F9" s="86"/>
      <c r="G9" s="53"/>
      <c r="H9" s="53"/>
      <c r="I9" s="53"/>
      <c r="J9" s="53"/>
      <c r="K9" s="53"/>
      <c r="L9" s="53"/>
      <c r="M9" s="53"/>
      <c r="N9" s="53"/>
      <c r="O9" s="85"/>
    </row>
    <row r="10" spans="1:18" s="46" customFormat="1" ht="20.100000000000001" customHeight="1">
      <c r="A10" s="83" t="s">
        <v>26</v>
      </c>
      <c r="B10" s="81"/>
      <c r="C10" s="58"/>
      <c r="D10" s="82"/>
      <c r="E10" s="170">
        <v>1</v>
      </c>
      <c r="F10" s="86"/>
      <c r="G10" s="53"/>
      <c r="H10" s="53">
        <f>SUM(H6:H9)</f>
        <v>0</v>
      </c>
      <c r="I10" s="53"/>
      <c r="J10" s="53">
        <f>SUM(J6:J9)</f>
        <v>0</v>
      </c>
      <c r="K10" s="53"/>
      <c r="L10" s="53">
        <f>SUM(L6:L9)</f>
        <v>0</v>
      </c>
      <c r="M10" s="53"/>
      <c r="N10" s="53">
        <f>+L10+J10+H10</f>
        <v>0</v>
      </c>
      <c r="O10" s="85"/>
    </row>
    <row r="11" spans="1:18" s="46" customFormat="1" ht="20.100000000000001" customHeight="1">
      <c r="A11" s="83"/>
      <c r="B11" s="81"/>
      <c r="C11" s="58"/>
      <c r="D11" s="82"/>
      <c r="E11" s="200"/>
      <c r="F11" s="86"/>
      <c r="G11" s="53"/>
      <c r="H11" s="53"/>
      <c r="I11" s="53"/>
      <c r="J11" s="53"/>
      <c r="K11" s="53"/>
      <c r="L11" s="53"/>
      <c r="M11" s="53"/>
      <c r="N11" s="53"/>
      <c r="O11" s="85"/>
    </row>
    <row r="12" spans="1:18" s="46" customFormat="1" ht="20.100000000000001" customHeight="1">
      <c r="A12" s="80">
        <f>+E19</f>
        <v>2</v>
      </c>
      <c r="B12" s="81" t="s">
        <v>765</v>
      </c>
      <c r="C12" s="58"/>
      <c r="D12" s="55" t="s">
        <v>696</v>
      </c>
      <c r="E12" s="58"/>
      <c r="F12" s="87"/>
      <c r="G12" s="53"/>
      <c r="H12" s="53"/>
      <c r="I12" s="53"/>
      <c r="J12" s="53"/>
      <c r="K12" s="53"/>
      <c r="L12" s="53"/>
      <c r="M12" s="53"/>
      <c r="N12" s="53"/>
      <c r="O12" s="85"/>
      <c r="R12" s="159"/>
    </row>
    <row r="13" spans="1:18" s="46" customFormat="1" ht="20.100000000000001" customHeight="1">
      <c r="A13" s="83" t="s">
        <v>700</v>
      </c>
      <c r="B13" s="81"/>
      <c r="C13" s="58" t="s">
        <v>767</v>
      </c>
      <c r="D13" s="55" t="s">
        <v>697</v>
      </c>
      <c r="E13" s="58" t="str">
        <f t="shared" ref="E13:E16" si="8">+CONCATENATE(A13,C13,D13)</f>
        <v>용접공해체인</v>
      </c>
      <c r="F13" s="84">
        <v>2.2000000000000002</v>
      </c>
      <c r="G13" s="53">
        <v>0</v>
      </c>
      <c r="H13" s="53">
        <f t="shared" ref="H13:H16" si="9">+TRUNC(F13*G13,0)</f>
        <v>0</v>
      </c>
      <c r="I13" s="53">
        <f>+VLOOKUP($A:$A,설치노임!$B:$I,5,FALSE)</f>
        <v>0</v>
      </c>
      <c r="J13" s="53">
        <f t="shared" ref="J13:J16" si="10">+TRUNC(F13*I13,0)</f>
        <v>0</v>
      </c>
      <c r="K13" s="53">
        <v>0</v>
      </c>
      <c r="L13" s="53">
        <f t="shared" ref="L13:L16" si="11">+TRUNC(F13*K13,0)</f>
        <v>0</v>
      </c>
      <c r="M13" s="53">
        <f t="shared" ref="M13:M16" si="12">+K13+I13+G13</f>
        <v>0</v>
      </c>
      <c r="N13" s="53">
        <f t="shared" ref="N13:N16" si="13">+L13+J13+H13</f>
        <v>0</v>
      </c>
      <c r="O13" s="85" t="str">
        <f>+"설치노임"&amp;VLOOKUP(A13,설치노임!$B:$I,7,FALSE)&amp;"번"</f>
        <v>설치노임1012번</v>
      </c>
    </row>
    <row r="14" spans="1:18" s="46" customFormat="1" ht="20.100000000000001" customHeight="1">
      <c r="A14" s="83" t="s">
        <v>701</v>
      </c>
      <c r="B14" s="81"/>
      <c r="C14" s="58" t="s">
        <v>767</v>
      </c>
      <c r="D14" s="55" t="s">
        <v>697</v>
      </c>
      <c r="E14" s="58" t="str">
        <f t="shared" si="8"/>
        <v>보통인부해체인</v>
      </c>
      <c r="F14" s="84">
        <v>1</v>
      </c>
      <c r="G14" s="53">
        <v>0</v>
      </c>
      <c r="H14" s="53">
        <f t="shared" si="9"/>
        <v>0</v>
      </c>
      <c r="I14" s="53">
        <f>+VLOOKUP($A:$A,설치노임!$B:$I,5,FALSE)</f>
        <v>0</v>
      </c>
      <c r="J14" s="53">
        <f t="shared" si="10"/>
        <v>0</v>
      </c>
      <c r="K14" s="53">
        <v>0</v>
      </c>
      <c r="L14" s="53">
        <f t="shared" si="11"/>
        <v>0</v>
      </c>
      <c r="M14" s="53">
        <f t="shared" si="12"/>
        <v>0</v>
      </c>
      <c r="N14" s="53">
        <f t="shared" si="13"/>
        <v>0</v>
      </c>
      <c r="O14" s="85" t="str">
        <f>+"설치노임"&amp;VLOOKUP(A14,설치노임!$B:$I,7,FALSE)&amp;"번"</f>
        <v>설치노임1002번</v>
      </c>
    </row>
    <row r="15" spans="1:18" s="46" customFormat="1" ht="20.100000000000001" customHeight="1">
      <c r="A15" s="83" t="s">
        <v>701</v>
      </c>
      <c r="B15" s="81"/>
      <c r="C15" s="58" t="s">
        <v>768</v>
      </c>
      <c r="D15" s="55" t="s">
        <v>697</v>
      </c>
      <c r="E15" s="58" t="str">
        <f t="shared" si="8"/>
        <v>보통인부뒷정리인</v>
      </c>
      <c r="F15" s="84">
        <v>0.2</v>
      </c>
      <c r="G15" s="53">
        <v>0</v>
      </c>
      <c r="H15" s="53">
        <f t="shared" si="9"/>
        <v>0</v>
      </c>
      <c r="I15" s="53">
        <f>+VLOOKUP($A:$A,설치노임!$B:$I,5,FALSE)</f>
        <v>0</v>
      </c>
      <c r="J15" s="53">
        <f t="shared" si="10"/>
        <v>0</v>
      </c>
      <c r="K15" s="53">
        <v>0</v>
      </c>
      <c r="L15" s="53">
        <f t="shared" si="11"/>
        <v>0</v>
      </c>
      <c r="M15" s="53">
        <f t="shared" si="12"/>
        <v>0</v>
      </c>
      <c r="N15" s="53">
        <f t="shared" si="13"/>
        <v>0</v>
      </c>
      <c r="O15" s="85" t="str">
        <f>+"설치노임"&amp;VLOOKUP(A15,설치노임!$B:$I,7,FALSE)&amp;"번"</f>
        <v>설치노임1002번</v>
      </c>
    </row>
    <row r="16" spans="1:18" s="46" customFormat="1" ht="20.100000000000001" customHeight="1">
      <c r="A16" s="83" t="s">
        <v>698</v>
      </c>
      <c r="B16" s="81"/>
      <c r="C16" s="162" t="s">
        <v>770</v>
      </c>
      <c r="D16" s="55" t="s">
        <v>766</v>
      </c>
      <c r="E16" s="58" t="str">
        <f t="shared" si="8"/>
        <v>산소99%병</v>
      </c>
      <c r="F16" s="84">
        <v>0.7</v>
      </c>
      <c r="G16" s="53">
        <f>+VLOOKUP($E16,단가!$A:$P,15,FALSE)</f>
        <v>0</v>
      </c>
      <c r="H16" s="53">
        <f t="shared" si="9"/>
        <v>0</v>
      </c>
      <c r="I16" s="53">
        <v>0</v>
      </c>
      <c r="J16" s="53">
        <f t="shared" si="10"/>
        <v>0</v>
      </c>
      <c r="K16" s="53">
        <v>0</v>
      </c>
      <c r="L16" s="53">
        <f t="shared" si="11"/>
        <v>0</v>
      </c>
      <c r="M16" s="53">
        <f t="shared" si="12"/>
        <v>0</v>
      </c>
      <c r="N16" s="53">
        <f t="shared" si="13"/>
        <v>0</v>
      </c>
      <c r="O16" s="85" t="str">
        <f>+"단가"&amp;VLOOKUP($E16,단가!$A:$P,2,FALSE)&amp;"번"</f>
        <v>단가3번</v>
      </c>
    </row>
    <row r="17" spans="1:18" s="46" customFormat="1" ht="20.100000000000001" customHeight="1">
      <c r="A17" s="83" t="s">
        <v>699</v>
      </c>
      <c r="B17" s="81"/>
      <c r="C17" s="58" t="s">
        <v>771</v>
      </c>
      <c r="D17" s="55" t="s">
        <v>382</v>
      </c>
      <c r="E17" s="58" t="str">
        <f t="shared" ref="E17" si="14">+CONCATENATE(A17,C17,D17)</f>
        <v>아세틸렌98%(용접용)kg</v>
      </c>
      <c r="F17" s="84">
        <v>2.5</v>
      </c>
      <c r="G17" s="53">
        <f>+VLOOKUP($E17,단가!$A:$P,15,FALSE)</f>
        <v>0</v>
      </c>
      <c r="H17" s="53">
        <f t="shared" ref="H17" si="15">+TRUNC(F17*G17,0)</f>
        <v>0</v>
      </c>
      <c r="I17" s="53">
        <v>0</v>
      </c>
      <c r="J17" s="53">
        <f t="shared" ref="J17" si="16">+TRUNC(F17*I17,0)</f>
        <v>0</v>
      </c>
      <c r="K17" s="53">
        <v>0</v>
      </c>
      <c r="L17" s="53">
        <f t="shared" ref="L17" si="17">+TRUNC(F17*K17,0)</f>
        <v>0</v>
      </c>
      <c r="M17" s="53">
        <f t="shared" ref="M17" si="18">+K17+I17+G17</f>
        <v>0</v>
      </c>
      <c r="N17" s="53">
        <f t="shared" ref="N17" si="19">+L17+J17+H17</f>
        <v>0</v>
      </c>
      <c r="O17" s="85" t="str">
        <f>+"단가"&amp;VLOOKUP($E17,단가!$A:$P,2,FALSE)&amp;"번"</f>
        <v>단가5번</v>
      </c>
    </row>
    <row r="18" spans="1:18" s="46" customFormat="1" ht="20.100000000000001" customHeight="1">
      <c r="A18" s="83"/>
      <c r="B18" s="81"/>
      <c r="C18" s="58"/>
      <c r="D18" s="55"/>
      <c r="E18" s="58"/>
      <c r="F18" s="87"/>
      <c r="G18" s="53"/>
      <c r="H18" s="53"/>
      <c r="I18" s="53"/>
      <c r="J18" s="53"/>
      <c r="K18" s="53"/>
      <c r="L18" s="53"/>
      <c r="M18" s="53"/>
      <c r="N18" s="53"/>
      <c r="O18" s="85"/>
    </row>
    <row r="19" spans="1:18" s="46" customFormat="1" ht="20.100000000000001" customHeight="1">
      <c r="A19" s="83" t="s">
        <v>37</v>
      </c>
      <c r="B19" s="81"/>
      <c r="C19" s="58"/>
      <c r="D19" s="55"/>
      <c r="E19" s="58">
        <f>+E10+1</f>
        <v>2</v>
      </c>
      <c r="F19" s="87"/>
      <c r="G19" s="53"/>
      <c r="H19" s="53">
        <f>SUM(H12:H18)</f>
        <v>0</v>
      </c>
      <c r="I19" s="53"/>
      <c r="J19" s="53">
        <f>SUM(J12:J18)</f>
        <v>0</v>
      </c>
      <c r="K19" s="53"/>
      <c r="L19" s="53">
        <f>SUM(L12:L18)</f>
        <v>0</v>
      </c>
      <c r="M19" s="53"/>
      <c r="N19" s="53">
        <f>+L19+J19+H19</f>
        <v>0</v>
      </c>
      <c r="O19" s="85"/>
    </row>
    <row r="20" spans="1:18" s="46" customFormat="1" ht="20.100000000000001" customHeight="1">
      <c r="A20" s="83"/>
      <c r="B20" s="81"/>
      <c r="C20" s="58"/>
      <c r="D20" s="82"/>
      <c r="E20" s="200"/>
      <c r="F20" s="86"/>
      <c r="G20" s="53"/>
      <c r="H20" s="53"/>
      <c r="I20" s="53"/>
      <c r="J20" s="53"/>
      <c r="K20" s="53"/>
      <c r="L20" s="53"/>
      <c r="M20" s="53"/>
      <c r="N20" s="53"/>
      <c r="O20" s="85"/>
    </row>
    <row r="21" spans="1:18" s="46" customFormat="1" ht="20.100000000000001" customHeight="1">
      <c r="A21" s="80">
        <f>+E33</f>
        <v>3</v>
      </c>
      <c r="B21" s="81" t="s">
        <v>772</v>
      </c>
      <c r="C21" s="58"/>
      <c r="D21" s="55" t="s">
        <v>773</v>
      </c>
      <c r="E21" s="58"/>
      <c r="F21" s="87"/>
      <c r="G21" s="53"/>
      <c r="H21" s="53"/>
      <c r="I21" s="53"/>
      <c r="J21" s="53"/>
      <c r="K21" s="53"/>
      <c r="L21" s="53"/>
      <c r="M21" s="53"/>
      <c r="N21" s="53"/>
      <c r="O21" s="85"/>
      <c r="R21" s="159"/>
    </row>
    <row r="22" spans="1:18" s="46" customFormat="1" ht="20.100000000000001" customHeight="1">
      <c r="A22" s="83" t="s">
        <v>792</v>
      </c>
      <c r="B22" s="81"/>
      <c r="C22" s="58" t="s">
        <v>787</v>
      </c>
      <c r="D22" s="55" t="s">
        <v>788</v>
      </c>
      <c r="E22" s="58" t="str">
        <f t="shared" ref="E22:E26" si="20">+CONCATENATE(A22,C22,D22)</f>
        <v>유통구(강재)자재비개소</v>
      </c>
      <c r="F22" s="84">
        <v>1</v>
      </c>
      <c r="G22" s="53">
        <f>+VLOOKUP($E:$E,설치일위집!$A:$I,6,FALSE)</f>
        <v>0</v>
      </c>
      <c r="H22" s="53">
        <f t="shared" ref="H22" si="21">+TRUNC(F22*G22,0)</f>
        <v>0</v>
      </c>
      <c r="I22" s="53">
        <f>+VLOOKUP($E:$E,설치일위집!$A:$I,7,FALSE)</f>
        <v>0</v>
      </c>
      <c r="J22" s="53">
        <f t="shared" ref="J22" si="22">+TRUNC(F22*I22,0)</f>
        <v>0</v>
      </c>
      <c r="K22" s="53">
        <f>+VLOOKUP($E:$E,설치일위집!$A:$I,8,FALSE)</f>
        <v>0</v>
      </c>
      <c r="L22" s="53">
        <f t="shared" ref="L22" si="23">+TRUNC(F22*K22,0)</f>
        <v>0</v>
      </c>
      <c r="M22" s="53">
        <f t="shared" ref="M22" si="24">+K22+I22+G22</f>
        <v>0</v>
      </c>
      <c r="N22" s="53">
        <f t="shared" ref="N22" si="25">+L22+J22+H22</f>
        <v>0</v>
      </c>
      <c r="O22" s="85" t="str">
        <f>+"일위"&amp;VLOOKUP($E22,설치일위집!$A:$I,2,FALSE)&amp;"번"</f>
        <v>일위15번</v>
      </c>
    </row>
    <row r="23" spans="1:18" s="46" customFormat="1" ht="20.100000000000001" customHeight="1">
      <c r="A23" s="83" t="s">
        <v>793</v>
      </c>
      <c r="B23" s="81"/>
      <c r="C23" s="58" t="s">
        <v>789</v>
      </c>
      <c r="D23" s="55" t="s">
        <v>790</v>
      </c>
      <c r="E23" s="58" t="str">
        <f t="shared" si="20"/>
        <v>육각볼트M20×60mmEA</v>
      </c>
      <c r="F23" s="84">
        <v>25</v>
      </c>
      <c r="G23" s="53">
        <f>+VLOOKUP($E23,단가!$A:$P,15,FALSE)</f>
        <v>0</v>
      </c>
      <c r="H23" s="53">
        <f t="shared" ref="H23:H24" si="26">+TRUNC(F23*G23,0)</f>
        <v>0</v>
      </c>
      <c r="I23" s="53">
        <v>0</v>
      </c>
      <c r="J23" s="53">
        <f t="shared" ref="J23:J25" si="27">+TRUNC(F23*I23,0)</f>
        <v>0</v>
      </c>
      <c r="K23" s="53">
        <v>0</v>
      </c>
      <c r="L23" s="53">
        <f t="shared" ref="L23:L26" si="28">+TRUNC(F23*K23,0)</f>
        <v>0</v>
      </c>
      <c r="M23" s="53">
        <f t="shared" ref="M23:M26" si="29">+K23+I23+G23</f>
        <v>0</v>
      </c>
      <c r="N23" s="53">
        <f t="shared" ref="N23:N26" si="30">+L23+J23+H23</f>
        <v>0</v>
      </c>
      <c r="O23" s="85" t="str">
        <f>+"단가"&amp;VLOOKUP($E23,단가!$A:$P,2,FALSE)&amp;"번"</f>
        <v>단가28번</v>
      </c>
    </row>
    <row r="24" spans="1:18" s="46" customFormat="1" ht="20.100000000000001" customHeight="1">
      <c r="A24" s="83" t="s">
        <v>794</v>
      </c>
      <c r="B24" s="81"/>
      <c r="C24" s="58" t="s">
        <v>791</v>
      </c>
      <c r="D24" s="55" t="s">
        <v>690</v>
      </c>
      <c r="E24" s="58" t="str">
        <f t="shared" si="20"/>
        <v>고무패킹개</v>
      </c>
      <c r="F24" s="84">
        <v>1</v>
      </c>
      <c r="G24" s="53">
        <f>+VLOOKUP($E24,단가!$A:$P,15,FALSE)</f>
        <v>0</v>
      </c>
      <c r="H24" s="53">
        <f t="shared" si="26"/>
        <v>0</v>
      </c>
      <c r="I24" s="53">
        <v>0</v>
      </c>
      <c r="J24" s="53">
        <f t="shared" si="27"/>
        <v>0</v>
      </c>
      <c r="K24" s="53">
        <v>0</v>
      </c>
      <c r="L24" s="53">
        <f t="shared" si="28"/>
        <v>0</v>
      </c>
      <c r="M24" s="53">
        <f t="shared" si="29"/>
        <v>0</v>
      </c>
      <c r="N24" s="53">
        <f t="shared" si="30"/>
        <v>0</v>
      </c>
      <c r="O24" s="85" t="str">
        <f>+"단가"&amp;VLOOKUP($E24,단가!$A:$P,2,FALSE)&amp;"번"</f>
        <v>단가29번</v>
      </c>
    </row>
    <row r="25" spans="1:18" s="46" customFormat="1" ht="20.100000000000001" customHeight="1">
      <c r="A25" s="83" t="s">
        <v>799</v>
      </c>
      <c r="B25" s="81"/>
      <c r="C25" s="162" t="s">
        <v>795</v>
      </c>
      <c r="D25" s="55" t="s">
        <v>788</v>
      </c>
      <c r="E25" s="58" t="str">
        <f t="shared" si="20"/>
        <v>유통구 가공비SS400,6T개소</v>
      </c>
      <c r="F25" s="84">
        <v>1</v>
      </c>
      <c r="G25" s="53">
        <v>0</v>
      </c>
      <c r="H25" s="53">
        <f t="shared" ref="H25:H26" si="31">+TRUNC(F25*G25,0)</f>
        <v>0</v>
      </c>
      <c r="I25" s="53">
        <f>+VLOOKUP($E25,단가!$A:$P,15,FALSE)</f>
        <v>0</v>
      </c>
      <c r="J25" s="53">
        <f t="shared" si="27"/>
        <v>0</v>
      </c>
      <c r="K25" s="53">
        <v>0</v>
      </c>
      <c r="L25" s="53">
        <f t="shared" si="28"/>
        <v>0</v>
      </c>
      <c r="M25" s="53">
        <f t="shared" si="29"/>
        <v>0</v>
      </c>
      <c r="N25" s="53">
        <f t="shared" si="30"/>
        <v>0</v>
      </c>
      <c r="O25" s="85" t="str">
        <f>+"단가"&amp;VLOOKUP($E25,단가!$A:$P,2,FALSE)&amp;"번"</f>
        <v>단가30번</v>
      </c>
    </row>
    <row r="26" spans="1:18" s="46" customFormat="1" ht="20.100000000000001" customHeight="1">
      <c r="A26" s="83" t="s">
        <v>799</v>
      </c>
      <c r="B26" s="81"/>
      <c r="C26" s="58" t="s">
        <v>796</v>
      </c>
      <c r="D26" s="55" t="s">
        <v>788</v>
      </c>
      <c r="E26" s="58" t="str">
        <f t="shared" si="20"/>
        <v>유통구 가공비SS400,15T개소</v>
      </c>
      <c r="F26" s="84">
        <v>1</v>
      </c>
      <c r="G26" s="53">
        <v>0</v>
      </c>
      <c r="H26" s="53">
        <f t="shared" si="31"/>
        <v>0</v>
      </c>
      <c r="I26" s="53">
        <f>+VLOOKUP($E26,단가!$A:$P,15,FALSE)</f>
        <v>0</v>
      </c>
      <c r="J26" s="53">
        <f t="shared" ref="J26:J28" si="32">+TRUNC(F26*I26,0)</f>
        <v>0</v>
      </c>
      <c r="K26" s="53">
        <v>0</v>
      </c>
      <c r="L26" s="53">
        <f t="shared" si="28"/>
        <v>0</v>
      </c>
      <c r="M26" s="53">
        <f t="shared" si="29"/>
        <v>0</v>
      </c>
      <c r="N26" s="53">
        <f t="shared" si="30"/>
        <v>0</v>
      </c>
      <c r="O26" s="85" t="str">
        <f>+"단가"&amp;VLOOKUP($E26,단가!$A:$P,2,FALSE)&amp;"번"</f>
        <v>단가31번</v>
      </c>
    </row>
    <row r="27" spans="1:18" s="46" customFormat="1" ht="20.100000000000001" customHeight="1">
      <c r="A27" s="83" t="s">
        <v>798</v>
      </c>
      <c r="B27" s="81"/>
      <c r="C27" s="162" t="s">
        <v>797</v>
      </c>
      <c r="D27" s="55" t="s">
        <v>788</v>
      </c>
      <c r="E27" s="58" t="str">
        <f t="shared" ref="E27:E29" si="33">+CONCATENATE(A27,C27,D27)</f>
        <v>유통구 가공비SS400,5T개소</v>
      </c>
      <c r="F27" s="84">
        <v>1</v>
      </c>
      <c r="G27" s="53">
        <v>0</v>
      </c>
      <c r="H27" s="53">
        <f t="shared" ref="H27:H29" si="34">+TRUNC(F27*G27,0)</f>
        <v>0</v>
      </c>
      <c r="I27" s="53">
        <f>+VLOOKUP($E27,단가!$A:$P,15,FALSE)</f>
        <v>0</v>
      </c>
      <c r="J27" s="53">
        <f t="shared" si="32"/>
        <v>0</v>
      </c>
      <c r="K27" s="53">
        <v>0</v>
      </c>
      <c r="L27" s="53">
        <f t="shared" ref="L27:L29" si="35">+TRUNC(F27*K27,0)</f>
        <v>0</v>
      </c>
      <c r="M27" s="53">
        <f t="shared" ref="M27:M29" si="36">+K27+I27+G27</f>
        <v>0</v>
      </c>
      <c r="N27" s="53">
        <f t="shared" ref="N27:N29" si="37">+L27+J27+H27</f>
        <v>0</v>
      </c>
      <c r="O27" s="85" t="str">
        <f>+"단가"&amp;VLOOKUP($E27,단가!$A:$P,2,FALSE)&amp;"번"</f>
        <v>단가32번</v>
      </c>
    </row>
    <row r="28" spans="1:18" s="46" customFormat="1" ht="20.100000000000001" customHeight="1">
      <c r="A28" s="83" t="s">
        <v>841</v>
      </c>
      <c r="B28" s="81"/>
      <c r="C28" s="162"/>
      <c r="D28" s="55" t="s">
        <v>975</v>
      </c>
      <c r="E28" s="58" t="str">
        <f t="shared" si="33"/>
        <v>볼트조이기개</v>
      </c>
      <c r="F28" s="84">
        <v>25</v>
      </c>
      <c r="G28" s="53">
        <f>+VLOOKUP($E:$E,설치일위집!$A:$I,6,FALSE)</f>
        <v>0</v>
      </c>
      <c r="H28" s="53">
        <f t="shared" si="34"/>
        <v>0</v>
      </c>
      <c r="I28" s="53">
        <f>+VLOOKUP($E:$E,설치일위집!$A:$I,7,FALSE)</f>
        <v>0</v>
      </c>
      <c r="J28" s="53">
        <f t="shared" si="32"/>
        <v>0</v>
      </c>
      <c r="K28" s="53">
        <f>+VLOOKUP($E:$E,설치일위집!$A:$I,8,FALSE)</f>
        <v>0</v>
      </c>
      <c r="L28" s="53">
        <f t="shared" si="35"/>
        <v>0</v>
      </c>
      <c r="M28" s="53">
        <f t="shared" si="36"/>
        <v>0</v>
      </c>
      <c r="N28" s="53">
        <f t="shared" si="37"/>
        <v>0</v>
      </c>
      <c r="O28" s="85" t="str">
        <f>+"일위"&amp;VLOOKUP($E28,설치일위집!$A:$I,2,FALSE)&amp;"번"</f>
        <v>일위17번</v>
      </c>
    </row>
    <row r="29" spans="1:18" s="46" customFormat="1" ht="20.100000000000001" customHeight="1">
      <c r="A29" s="83" t="s">
        <v>800</v>
      </c>
      <c r="B29" s="81"/>
      <c r="C29" s="58" t="s">
        <v>801</v>
      </c>
      <c r="D29" s="55" t="s">
        <v>754</v>
      </c>
      <c r="E29" s="58" t="str">
        <f t="shared" si="33"/>
        <v>전기아크용접6mm 횡방향M</v>
      </c>
      <c r="F29" s="84">
        <v>9.0239999999999991</v>
      </c>
      <c r="G29" s="53">
        <f>+VLOOKUP($E:$E,설치일위집!$A:$I,6,FALSE)</f>
        <v>0</v>
      </c>
      <c r="H29" s="53">
        <f t="shared" si="34"/>
        <v>0</v>
      </c>
      <c r="I29" s="53">
        <f>+VLOOKUP($E:$E,설치일위집!$A:$I,7,FALSE)</f>
        <v>0</v>
      </c>
      <c r="J29" s="53">
        <f t="shared" ref="J29" si="38">+TRUNC(F29*I29,0)</f>
        <v>0</v>
      </c>
      <c r="K29" s="53">
        <f>+VLOOKUP($E:$E,설치일위집!$A:$I,8,FALSE)</f>
        <v>0</v>
      </c>
      <c r="L29" s="53">
        <f t="shared" si="35"/>
        <v>0</v>
      </c>
      <c r="M29" s="53">
        <f t="shared" si="36"/>
        <v>0</v>
      </c>
      <c r="N29" s="53">
        <f t="shared" si="37"/>
        <v>0</v>
      </c>
      <c r="O29" s="85" t="str">
        <f>+"일위"&amp;VLOOKUP($E29,설치일위집!$A:$I,2,FALSE)&amp;"번"</f>
        <v>일위23번</v>
      </c>
    </row>
    <row r="30" spans="1:18" s="46" customFormat="1" ht="20.100000000000001" customHeight="1">
      <c r="A30" s="83" t="s">
        <v>802</v>
      </c>
      <c r="B30" s="81"/>
      <c r="C30" s="162" t="s">
        <v>947</v>
      </c>
      <c r="D30" s="55" t="s">
        <v>754</v>
      </c>
      <c r="E30" s="58" t="str">
        <f t="shared" ref="E30:E31" si="39">+CONCATENATE(A30,C30,D30)</f>
        <v>강판절단T=15mm, 수동M</v>
      </c>
      <c r="F30" s="84">
        <v>3</v>
      </c>
      <c r="G30" s="53">
        <f>+VLOOKUP($E:$E,설치일위집!$A:$I,6,FALSE)</f>
        <v>0</v>
      </c>
      <c r="H30" s="53">
        <f t="shared" ref="H30:H31" si="40">+TRUNC(F30*G30,0)</f>
        <v>0</v>
      </c>
      <c r="I30" s="53">
        <f>+VLOOKUP($E:$E,설치일위집!$A:$I,7,FALSE)</f>
        <v>0</v>
      </c>
      <c r="J30" s="53">
        <f t="shared" ref="J30:J31" si="41">+TRUNC(F30*I30,0)</f>
        <v>0</v>
      </c>
      <c r="K30" s="53">
        <f>+VLOOKUP($E:$E,설치일위집!$A:$I,8,FALSE)</f>
        <v>0</v>
      </c>
      <c r="L30" s="53">
        <f t="shared" ref="L30:L31" si="42">+TRUNC(F30*K30,0)</f>
        <v>0</v>
      </c>
      <c r="M30" s="53">
        <f t="shared" ref="M30:M31" si="43">+K30+I30+G30</f>
        <v>0</v>
      </c>
      <c r="N30" s="53">
        <f t="shared" ref="N30:N31" si="44">+L30+J30+H30</f>
        <v>0</v>
      </c>
      <c r="O30" s="85" t="str">
        <f>+"일위"&amp;VLOOKUP($E30,설치일위집!$A:$I,2,FALSE)&amp;"번"</f>
        <v>일위26번</v>
      </c>
    </row>
    <row r="31" spans="1:18" s="46" customFormat="1" ht="20.100000000000001" customHeight="1">
      <c r="A31" s="83" t="s">
        <v>920</v>
      </c>
      <c r="B31" s="81"/>
      <c r="C31" s="58" t="s">
        <v>803</v>
      </c>
      <c r="D31" s="55" t="s">
        <v>804</v>
      </c>
      <c r="E31" s="58" t="str">
        <f t="shared" si="39"/>
        <v>트럭탑재형 크레인10 TONHR</v>
      </c>
      <c r="F31" s="84">
        <v>0.5</v>
      </c>
      <c r="G31" s="53">
        <f>+VLOOKUP($E:$E,설치일위집!$A:$I,6,FALSE)</f>
        <v>0</v>
      </c>
      <c r="H31" s="53">
        <f t="shared" si="40"/>
        <v>0</v>
      </c>
      <c r="I31" s="53">
        <f>+VLOOKUP($E:$E,설치일위집!$A:$I,7,FALSE)</f>
        <v>0</v>
      </c>
      <c r="J31" s="53">
        <f t="shared" si="41"/>
        <v>0</v>
      </c>
      <c r="K31" s="53">
        <f>+VLOOKUP($E:$E,설치일위집!$A:$I,8,FALSE)</f>
        <v>0</v>
      </c>
      <c r="L31" s="53">
        <f t="shared" si="42"/>
        <v>0</v>
      </c>
      <c r="M31" s="53">
        <f t="shared" si="43"/>
        <v>0</v>
      </c>
      <c r="N31" s="53">
        <f t="shared" si="44"/>
        <v>0</v>
      </c>
      <c r="O31" s="85" t="str">
        <f>+"일위"&amp;VLOOKUP($E31,설치일위집!$A:$I,2,FALSE)&amp;"번"</f>
        <v>일위29번</v>
      </c>
    </row>
    <row r="32" spans="1:18" s="46" customFormat="1" ht="20.100000000000001" customHeight="1">
      <c r="A32" s="83"/>
      <c r="B32" s="81"/>
      <c r="C32" s="58"/>
      <c r="D32" s="55"/>
      <c r="E32" s="58"/>
      <c r="F32" s="87"/>
      <c r="G32" s="53"/>
      <c r="H32" s="53"/>
      <c r="I32" s="53"/>
      <c r="J32" s="53"/>
      <c r="K32" s="53"/>
      <c r="L32" s="53"/>
      <c r="M32" s="53"/>
      <c r="N32" s="53"/>
      <c r="O32" s="85"/>
    </row>
    <row r="33" spans="1:18" s="46" customFormat="1" ht="20.100000000000001" customHeight="1">
      <c r="A33" s="83" t="s">
        <v>37</v>
      </c>
      <c r="B33" s="81"/>
      <c r="C33" s="58"/>
      <c r="D33" s="55"/>
      <c r="E33" s="58">
        <f>+E19+1</f>
        <v>3</v>
      </c>
      <c r="F33" s="87"/>
      <c r="G33" s="53"/>
      <c r="H33" s="53">
        <f>SUM(H21:H32)</f>
        <v>0</v>
      </c>
      <c r="I33" s="53"/>
      <c r="J33" s="53">
        <f>SUM(J21:J32)</f>
        <v>0</v>
      </c>
      <c r="K33" s="53"/>
      <c r="L33" s="53">
        <f>SUM(L21:L32)</f>
        <v>0</v>
      </c>
      <c r="M33" s="53"/>
      <c r="N33" s="53">
        <f>+L33+J33+H33</f>
        <v>0</v>
      </c>
      <c r="O33" s="85"/>
    </row>
    <row r="34" spans="1:18" s="46" customFormat="1" ht="20.100000000000001" customHeight="1">
      <c r="A34" s="83"/>
      <c r="B34" s="81"/>
      <c r="C34" s="58"/>
      <c r="D34" s="82"/>
      <c r="E34" s="200"/>
      <c r="F34" s="86"/>
      <c r="G34" s="53"/>
      <c r="H34" s="53"/>
      <c r="I34" s="53"/>
      <c r="J34" s="53"/>
      <c r="K34" s="53"/>
      <c r="L34" s="53"/>
      <c r="M34" s="53"/>
      <c r="N34" s="53"/>
      <c r="O34" s="85"/>
    </row>
    <row r="35" spans="1:18" s="46" customFormat="1" ht="20.100000000000001" customHeight="1">
      <c r="A35" s="80">
        <f>+E42</f>
        <v>4</v>
      </c>
      <c r="B35" s="81" t="s">
        <v>1050</v>
      </c>
      <c r="C35" s="58" t="s">
        <v>1051</v>
      </c>
      <c r="D35" s="55" t="s">
        <v>1052</v>
      </c>
      <c r="E35" s="58"/>
      <c r="F35" s="87"/>
      <c r="G35" s="53"/>
      <c r="H35" s="53"/>
      <c r="I35" s="53"/>
      <c r="J35" s="53"/>
      <c r="K35" s="53"/>
      <c r="L35" s="53"/>
      <c r="M35" s="53"/>
      <c r="N35" s="53"/>
      <c r="O35" s="85"/>
      <c r="R35" s="159"/>
    </row>
    <row r="36" spans="1:18" s="46" customFormat="1" ht="20.100000000000001" customHeight="1">
      <c r="A36" s="83" t="s">
        <v>113</v>
      </c>
      <c r="B36" s="81"/>
      <c r="C36" s="58" t="s">
        <v>791</v>
      </c>
      <c r="D36" s="55" t="s">
        <v>805</v>
      </c>
      <c r="E36" s="58" t="str">
        <f t="shared" ref="E36:E40" si="45">+CONCATENATE(A36,C36,D36)</f>
        <v>잠수부인</v>
      </c>
      <c r="F36" s="84">
        <v>2</v>
      </c>
      <c r="G36" s="53">
        <v>0</v>
      </c>
      <c r="H36" s="53">
        <f t="shared" ref="H36:H40" si="46">+TRUNC(F36*G36,0)</f>
        <v>0</v>
      </c>
      <c r="I36" s="53">
        <f>+VLOOKUP($A:$A,설치노임!$B:$I,5,FALSE)</f>
        <v>0</v>
      </c>
      <c r="J36" s="53">
        <f t="shared" ref="J36:J40" si="47">+TRUNC(F36*I36,0)</f>
        <v>0</v>
      </c>
      <c r="K36" s="53">
        <v>0</v>
      </c>
      <c r="L36" s="53">
        <f t="shared" ref="L36:L38" si="48">+TRUNC(F36*K36,0)</f>
        <v>0</v>
      </c>
      <c r="M36" s="53">
        <f t="shared" ref="M36:M40" si="49">+K36+I36+G36</f>
        <v>0</v>
      </c>
      <c r="N36" s="53">
        <f t="shared" ref="N36:N40" si="50">+L36+J36+H36</f>
        <v>0</v>
      </c>
      <c r="O36" s="85" t="str">
        <f>+"설치노임"&amp;VLOOKUP(A36,설치노임!$B:$I,7,FALSE)&amp;"번"</f>
        <v>설치노임1020번</v>
      </c>
    </row>
    <row r="37" spans="1:18" s="46" customFormat="1" ht="20.100000000000001" customHeight="1">
      <c r="A37" s="83" t="s">
        <v>79</v>
      </c>
      <c r="B37" s="81"/>
      <c r="C37" s="58" t="s">
        <v>791</v>
      </c>
      <c r="D37" s="55" t="s">
        <v>805</v>
      </c>
      <c r="E37" s="58" t="str">
        <f t="shared" si="45"/>
        <v>특별인부인</v>
      </c>
      <c r="F37" s="84">
        <v>1</v>
      </c>
      <c r="G37" s="53">
        <v>0</v>
      </c>
      <c r="H37" s="53">
        <f t="shared" si="46"/>
        <v>0</v>
      </c>
      <c r="I37" s="53">
        <f>+VLOOKUP($A:$A,설치노임!$B:$I,5,FALSE)</f>
        <v>0</v>
      </c>
      <c r="J37" s="53">
        <f t="shared" si="47"/>
        <v>0</v>
      </c>
      <c r="K37" s="53">
        <v>0</v>
      </c>
      <c r="L37" s="53">
        <f t="shared" si="48"/>
        <v>0</v>
      </c>
      <c r="M37" s="53">
        <f t="shared" si="49"/>
        <v>0</v>
      </c>
      <c r="N37" s="53">
        <f t="shared" si="50"/>
        <v>0</v>
      </c>
      <c r="O37" s="85" t="str">
        <f>+"설치노임"&amp;VLOOKUP(A37,설치노임!$B:$I,7,FALSE)&amp;"번"</f>
        <v>설치노임1003번</v>
      </c>
    </row>
    <row r="38" spans="1:18" s="46" customFormat="1" ht="20.100000000000001" customHeight="1">
      <c r="A38" s="83" t="s">
        <v>806</v>
      </c>
      <c r="B38" s="81"/>
      <c r="C38" s="58" t="s">
        <v>807</v>
      </c>
      <c r="D38" s="55" t="s">
        <v>804</v>
      </c>
      <c r="E38" s="58" t="str">
        <f t="shared" si="45"/>
        <v>공기압축기(이동식)3.5 M3/MinHR</v>
      </c>
      <c r="F38" s="84">
        <v>0.4</v>
      </c>
      <c r="G38" s="53">
        <f>+VLOOKUP($E:$E,설치일위집!$A:$I,6,FALSE)</f>
        <v>0</v>
      </c>
      <c r="H38" s="53">
        <f t="shared" si="46"/>
        <v>0</v>
      </c>
      <c r="I38" s="53">
        <f>+VLOOKUP($E:$E,설치일위집!$A:$I,7,FALSE)</f>
        <v>0</v>
      </c>
      <c r="J38" s="53">
        <f t="shared" si="47"/>
        <v>0</v>
      </c>
      <c r="K38" s="53">
        <f>+VLOOKUP($E:$E,설치일위집!$A:$I,8,FALSE)</f>
        <v>0</v>
      </c>
      <c r="L38" s="53">
        <f t="shared" si="48"/>
        <v>0</v>
      </c>
      <c r="M38" s="53">
        <f t="shared" si="49"/>
        <v>0</v>
      </c>
      <c r="N38" s="53">
        <f t="shared" si="50"/>
        <v>0</v>
      </c>
      <c r="O38" s="85" t="str">
        <f>+"일위"&amp;VLOOKUP($E38,설치일위집!$A:$I,2,FALSE)&amp;"번"</f>
        <v>일위33번</v>
      </c>
    </row>
    <row r="39" spans="1:18" s="46" customFormat="1" ht="20.100000000000001" customHeight="1">
      <c r="A39" s="83" t="s">
        <v>808</v>
      </c>
      <c r="B39" s="81"/>
      <c r="C39" s="162" t="s">
        <v>809</v>
      </c>
      <c r="D39" s="55" t="s">
        <v>804</v>
      </c>
      <c r="E39" s="58" t="str">
        <f t="shared" si="45"/>
        <v>에어호스(2.54cm) X 3B X 30MHR</v>
      </c>
      <c r="F39" s="84">
        <v>0.4</v>
      </c>
      <c r="G39" s="53">
        <f>+VLOOKUP($E:$E,설치일위집!$A:$I,6,FALSE)</f>
        <v>0</v>
      </c>
      <c r="H39" s="53">
        <f t="shared" ref="H39" si="51">+TRUNC(F39*G39,0)</f>
        <v>0</v>
      </c>
      <c r="I39" s="53">
        <f>+VLOOKUP($E:$E,설치일위집!$A:$I,7,FALSE)</f>
        <v>0</v>
      </c>
      <c r="J39" s="53">
        <f t="shared" ref="J39" si="52">+TRUNC(F39*I39,0)</f>
        <v>0</v>
      </c>
      <c r="K39" s="53">
        <f>+VLOOKUP($E:$E,설치일위집!$A:$I,8,FALSE)</f>
        <v>0</v>
      </c>
      <c r="L39" s="53">
        <f t="shared" ref="L39:L40" si="53">+TRUNC(F39*K39,0)</f>
        <v>0</v>
      </c>
      <c r="M39" s="53">
        <f t="shared" ref="M39" si="54">+K39+I39+G39</f>
        <v>0</v>
      </c>
      <c r="N39" s="53">
        <f t="shared" ref="N39" si="55">+L39+J39+H39</f>
        <v>0</v>
      </c>
      <c r="O39" s="85" t="str">
        <f>+"일위"&amp;VLOOKUP($E39,설치일위집!$A:$I,2,FALSE)&amp;"번"</f>
        <v>일위34번</v>
      </c>
    </row>
    <row r="40" spans="1:18" s="46" customFormat="1" ht="20.100000000000001" customHeight="1">
      <c r="A40" s="83" t="s">
        <v>810</v>
      </c>
      <c r="B40" s="81"/>
      <c r="C40" s="58" t="s">
        <v>791</v>
      </c>
      <c r="D40" s="55" t="s">
        <v>811</v>
      </c>
      <c r="E40" s="58" t="str">
        <f t="shared" si="45"/>
        <v>선박(잠수조)일</v>
      </c>
      <c r="F40" s="84">
        <v>1</v>
      </c>
      <c r="G40" s="53">
        <v>0</v>
      </c>
      <c r="H40" s="53">
        <f t="shared" si="46"/>
        <v>0</v>
      </c>
      <c r="I40" s="53">
        <v>0</v>
      </c>
      <c r="J40" s="53">
        <f t="shared" si="47"/>
        <v>0</v>
      </c>
      <c r="K40" s="53">
        <f>+VLOOKUP($E40,단가!$A:$P,15,FALSE)</f>
        <v>0</v>
      </c>
      <c r="L40" s="53">
        <f t="shared" si="53"/>
        <v>0</v>
      </c>
      <c r="M40" s="53">
        <f t="shared" si="49"/>
        <v>0</v>
      </c>
      <c r="N40" s="53">
        <f t="shared" si="50"/>
        <v>0</v>
      </c>
      <c r="O40" s="85" t="str">
        <f>+"단가"&amp;VLOOKUP($E40,단가!$A:$P,2,FALSE)&amp;"번"</f>
        <v>단가39번</v>
      </c>
    </row>
    <row r="41" spans="1:18" s="46" customFormat="1" ht="20.100000000000001" customHeight="1">
      <c r="A41" s="83"/>
      <c r="B41" s="81"/>
      <c r="C41" s="58"/>
      <c r="D41" s="55"/>
      <c r="E41" s="58"/>
      <c r="F41" s="87"/>
      <c r="G41" s="53"/>
      <c r="H41" s="53"/>
      <c r="I41" s="53"/>
      <c r="J41" s="53"/>
      <c r="K41" s="53"/>
      <c r="L41" s="53"/>
      <c r="M41" s="53"/>
      <c r="N41" s="53"/>
      <c r="O41" s="85"/>
    </row>
    <row r="42" spans="1:18" s="46" customFormat="1" ht="20.100000000000001" customHeight="1">
      <c r="A42" s="83" t="s">
        <v>37</v>
      </c>
      <c r="B42" s="81"/>
      <c r="C42" s="58"/>
      <c r="D42" s="55"/>
      <c r="E42" s="58">
        <f>+E33+1</f>
        <v>4</v>
      </c>
      <c r="F42" s="87"/>
      <c r="G42" s="53"/>
      <c r="H42" s="53">
        <f>SUM(H35:H41)</f>
        <v>0</v>
      </c>
      <c r="I42" s="53"/>
      <c r="J42" s="53">
        <f>SUM(J35:J41)</f>
        <v>0</v>
      </c>
      <c r="K42" s="53"/>
      <c r="L42" s="53">
        <f>SUM(L35:L41)</f>
        <v>0</v>
      </c>
      <c r="M42" s="53"/>
      <c r="N42" s="53">
        <f>+L42+J42+H42</f>
        <v>0</v>
      </c>
      <c r="O42" s="85"/>
    </row>
    <row r="43" spans="1:18" s="46" customFormat="1" ht="20.100000000000001" customHeight="1">
      <c r="A43" s="83"/>
      <c r="B43" s="81"/>
      <c r="C43" s="58"/>
      <c r="D43" s="82"/>
      <c r="E43" s="170"/>
      <c r="F43" s="86"/>
      <c r="G43" s="53"/>
      <c r="H43" s="53"/>
      <c r="I43" s="53"/>
      <c r="J43" s="53"/>
      <c r="K43" s="53"/>
      <c r="L43" s="53"/>
      <c r="M43" s="53"/>
      <c r="N43" s="53"/>
      <c r="O43" s="85"/>
    </row>
    <row r="44" spans="1:18" s="46" customFormat="1" ht="20.100000000000001" customHeight="1">
      <c r="A44" s="80">
        <f>+E49</f>
        <v>5</v>
      </c>
      <c r="B44" s="81" t="s">
        <v>812</v>
      </c>
      <c r="C44" s="58" t="s">
        <v>813</v>
      </c>
      <c r="D44" s="55" t="s">
        <v>773</v>
      </c>
      <c r="E44" s="51"/>
      <c r="F44" s="87"/>
      <c r="G44" s="53"/>
      <c r="H44" s="53"/>
      <c r="I44" s="53"/>
      <c r="J44" s="53"/>
      <c r="K44" s="53"/>
      <c r="L44" s="53"/>
      <c r="M44" s="53"/>
      <c r="N44" s="53"/>
      <c r="O44" s="85"/>
      <c r="R44" s="159"/>
    </row>
    <row r="45" spans="1:18" s="46" customFormat="1" ht="20.100000000000001" customHeight="1">
      <c r="A45" s="83" t="s">
        <v>802</v>
      </c>
      <c r="B45" s="81"/>
      <c r="C45" s="58" t="s">
        <v>947</v>
      </c>
      <c r="D45" s="55" t="s">
        <v>754</v>
      </c>
      <c r="E45" s="51" t="str">
        <f t="shared" ref="E45:E47" si="56">+CONCATENATE(A45,C45,D45)</f>
        <v>강판절단T=15mm, 수동M</v>
      </c>
      <c r="F45" s="84">
        <v>5</v>
      </c>
      <c r="G45" s="53">
        <f>+VLOOKUP($E:$E,설치일위집!$A:$I,6,FALSE)</f>
        <v>0</v>
      </c>
      <c r="H45" s="53">
        <f t="shared" ref="H45" si="57">+TRUNC(F45*G45,0)</f>
        <v>0</v>
      </c>
      <c r="I45" s="53">
        <f>+VLOOKUP($E:$E,설치일위집!$A:$I,7,FALSE)</f>
        <v>0</v>
      </c>
      <c r="J45" s="53">
        <f t="shared" ref="J45" si="58">+TRUNC(F45*I45,0)</f>
        <v>0</v>
      </c>
      <c r="K45" s="53">
        <f>+VLOOKUP($E:$E,설치일위집!$A:$I,8,FALSE)</f>
        <v>0</v>
      </c>
      <c r="L45" s="53">
        <f t="shared" ref="L45:L46" si="59">+TRUNC(F45*K45,0)</f>
        <v>0</v>
      </c>
      <c r="M45" s="53">
        <f t="shared" ref="M45:M46" si="60">+K45+I45+G45</f>
        <v>0</v>
      </c>
      <c r="N45" s="53">
        <f t="shared" ref="N45:N46" si="61">+L45+J45+H45</f>
        <v>0</v>
      </c>
      <c r="O45" s="85" t="str">
        <f>+"일위"&amp;VLOOKUP($E45,설치일위집!$A:$I,2,FALSE)&amp;"번"</f>
        <v>일위26번</v>
      </c>
    </row>
    <row r="46" spans="1:18" s="46" customFormat="1" ht="20.100000000000001" customHeight="1">
      <c r="A46" s="83" t="s">
        <v>940</v>
      </c>
      <c r="B46" s="81"/>
      <c r="C46" s="58"/>
      <c r="D46" s="55" t="s">
        <v>941</v>
      </c>
      <c r="E46" s="51" t="str">
        <f t="shared" si="56"/>
        <v>선박(잠수조)일</v>
      </c>
      <c r="F46" s="84">
        <f>TRUNC(1/12,5)</f>
        <v>8.3330000000000001E-2</v>
      </c>
      <c r="G46" s="53">
        <v>0</v>
      </c>
      <c r="H46" s="53">
        <f t="shared" ref="H46:H47" si="62">+TRUNC(F46*G46,0)</f>
        <v>0</v>
      </c>
      <c r="I46" s="53">
        <v>0</v>
      </c>
      <c r="J46" s="53">
        <f t="shared" ref="J46:J47" si="63">+TRUNC(F46*I46,0)</f>
        <v>0</v>
      </c>
      <c r="K46" s="53">
        <f>+VLOOKUP($E46,단가!$A:$P,15,FALSE)</f>
        <v>0</v>
      </c>
      <c r="L46" s="53">
        <f t="shared" si="59"/>
        <v>0</v>
      </c>
      <c r="M46" s="53">
        <f t="shared" si="60"/>
        <v>0</v>
      </c>
      <c r="N46" s="53">
        <f t="shared" si="61"/>
        <v>0</v>
      </c>
      <c r="O46" s="85" t="str">
        <f>+"단가"&amp;VLOOKUP($E46,단가!$A:$P,2,FALSE)&amp;"번"</f>
        <v>단가39번</v>
      </c>
    </row>
    <row r="47" spans="1:18" s="46" customFormat="1" ht="20.100000000000001" customHeight="1">
      <c r="A47" s="83" t="s">
        <v>11</v>
      </c>
      <c r="B47" s="81"/>
      <c r="C47" s="58" t="s">
        <v>814</v>
      </c>
      <c r="D47" s="55" t="s">
        <v>805</v>
      </c>
      <c r="E47" s="51" t="str">
        <f t="shared" si="56"/>
        <v>보통인부1일/ 12공 x 2인인</v>
      </c>
      <c r="F47" s="84">
        <v>0.16700000000000001</v>
      </c>
      <c r="G47" s="54">
        <v>0</v>
      </c>
      <c r="H47" s="54">
        <f t="shared" si="62"/>
        <v>0</v>
      </c>
      <c r="I47" s="53">
        <f>+VLOOKUP($A:$A,설치노임!$B:$I,5,FALSE)</f>
        <v>0</v>
      </c>
      <c r="J47" s="53">
        <f t="shared" si="63"/>
        <v>0</v>
      </c>
      <c r="K47" s="54">
        <v>0</v>
      </c>
      <c r="L47" s="54">
        <f t="shared" ref="L47" si="64">+TRUNC(F47*K47,0)</f>
        <v>0</v>
      </c>
      <c r="M47" s="54">
        <f t="shared" ref="M47:N47" si="65">+G47+I47+K47</f>
        <v>0</v>
      </c>
      <c r="N47" s="54">
        <f t="shared" si="65"/>
        <v>0</v>
      </c>
      <c r="O47" s="85" t="str">
        <f>+"설치노임"&amp;VLOOKUP(A47,설치노임!$B:$I,7,FALSE)&amp;"번"</f>
        <v>설치노임1002번</v>
      </c>
    </row>
    <row r="48" spans="1:18" s="46" customFormat="1" ht="20.100000000000001" customHeight="1">
      <c r="A48" s="83"/>
      <c r="B48" s="81"/>
      <c r="C48" s="58"/>
      <c r="D48" s="55"/>
      <c r="E48" s="51"/>
      <c r="F48" s="87"/>
      <c r="G48" s="53"/>
      <c r="H48" s="53"/>
      <c r="I48" s="53"/>
      <c r="J48" s="53"/>
      <c r="K48" s="53"/>
      <c r="L48" s="53"/>
      <c r="M48" s="53"/>
      <c r="N48" s="53"/>
      <c r="O48" s="85"/>
    </row>
    <row r="49" spans="1:18" s="46" customFormat="1" ht="20.100000000000001" customHeight="1">
      <c r="A49" s="83" t="s">
        <v>37</v>
      </c>
      <c r="B49" s="81"/>
      <c r="C49" s="58"/>
      <c r="D49" s="55"/>
      <c r="E49" s="51">
        <f>+E42+1</f>
        <v>5</v>
      </c>
      <c r="F49" s="87"/>
      <c r="G49" s="53"/>
      <c r="H49" s="53">
        <f>SUM(H44:H48)</f>
        <v>0</v>
      </c>
      <c r="I49" s="53"/>
      <c r="J49" s="53">
        <f>SUM(J44:J48)</f>
        <v>0</v>
      </c>
      <c r="K49" s="53"/>
      <c r="L49" s="53">
        <f>SUM(L44:L48)</f>
        <v>0</v>
      </c>
      <c r="M49" s="53"/>
      <c r="N49" s="53">
        <f>+L49+J49+H49</f>
        <v>0</v>
      </c>
      <c r="O49" s="85"/>
    </row>
    <row r="50" spans="1:18" s="46" customFormat="1" ht="20.100000000000001" customHeight="1">
      <c r="A50" s="83"/>
      <c r="B50" s="81"/>
      <c r="C50" s="58"/>
      <c r="D50" s="82"/>
      <c r="E50" s="170"/>
      <c r="F50" s="86"/>
      <c r="G50" s="53"/>
      <c r="H50" s="53"/>
      <c r="I50" s="53"/>
      <c r="J50" s="53"/>
      <c r="K50" s="53"/>
      <c r="L50" s="53"/>
      <c r="M50" s="53"/>
      <c r="N50" s="53"/>
      <c r="O50" s="85"/>
    </row>
    <row r="51" spans="1:18" s="46" customFormat="1" ht="20.100000000000001" customHeight="1">
      <c r="A51" s="80">
        <f>+E59</f>
        <v>6</v>
      </c>
      <c r="B51" s="81" t="s">
        <v>824</v>
      </c>
      <c r="C51" s="58"/>
      <c r="D51" s="55" t="s">
        <v>825</v>
      </c>
      <c r="E51" s="51"/>
      <c r="F51" s="87"/>
      <c r="G51" s="53"/>
      <c r="H51" s="53"/>
      <c r="I51" s="53"/>
      <c r="J51" s="53"/>
      <c r="K51" s="53"/>
      <c r="L51" s="53"/>
      <c r="M51" s="53"/>
      <c r="N51" s="53"/>
      <c r="O51" s="85"/>
      <c r="R51" s="159"/>
    </row>
    <row r="52" spans="1:18" s="46" customFormat="1" ht="20.100000000000001" customHeight="1">
      <c r="A52" s="83" t="s">
        <v>815</v>
      </c>
      <c r="B52" s="81"/>
      <c r="C52" s="162" t="s">
        <v>791</v>
      </c>
      <c r="D52" s="55" t="s">
        <v>759</v>
      </c>
      <c r="E52" s="51" t="str">
        <f t="shared" ref="E52" si="66">+CONCATENATE(A52,C52,D52)</f>
        <v>적천m</v>
      </c>
      <c r="F52" s="84">
        <v>1.5</v>
      </c>
      <c r="G52" s="53">
        <f>+VLOOKUP($E52,단가!$A:$P,15,FALSE)</f>
        <v>0</v>
      </c>
      <c r="H52" s="53">
        <f t="shared" ref="H52" si="67">+TRUNC(F52*G52,0)</f>
        <v>0</v>
      </c>
      <c r="I52" s="53">
        <v>0</v>
      </c>
      <c r="J52" s="53">
        <f t="shared" ref="J52" si="68">+TRUNC(F52*I52,0)</f>
        <v>0</v>
      </c>
      <c r="K52" s="53">
        <v>0</v>
      </c>
      <c r="L52" s="53">
        <f t="shared" ref="L52" si="69">+TRUNC(F52*K52,0)</f>
        <v>0</v>
      </c>
      <c r="M52" s="53">
        <f t="shared" ref="M52" si="70">+K52+I52+G52</f>
        <v>0</v>
      </c>
      <c r="N52" s="53">
        <f t="shared" ref="N52" si="71">+L52+J52+H52</f>
        <v>0</v>
      </c>
      <c r="O52" s="85" t="str">
        <f>+"단가"&amp;VLOOKUP($E52,단가!$A:$P,2,FALSE)&amp;"번"</f>
        <v>단가10번</v>
      </c>
    </row>
    <row r="53" spans="1:18" s="46" customFormat="1" ht="20.100000000000001" customHeight="1">
      <c r="A53" s="83" t="s">
        <v>816</v>
      </c>
      <c r="B53" s="81"/>
      <c r="C53" s="58" t="s">
        <v>817</v>
      </c>
      <c r="D53" s="55" t="s">
        <v>759</v>
      </c>
      <c r="E53" s="51" t="str">
        <f t="shared" ref="E53" si="72">+CONCATENATE(A53,C53,D53)</f>
        <v>P.V.C 관D50m/mm</v>
      </c>
      <c r="F53" s="84">
        <v>2.5</v>
      </c>
      <c r="G53" s="53">
        <f>+VLOOKUP($E53,단가!$A:$P,15,FALSE)</f>
        <v>0</v>
      </c>
      <c r="H53" s="53">
        <f t="shared" ref="H53:H55" si="73">+TRUNC(F53*G53,0)</f>
        <v>0</v>
      </c>
      <c r="I53" s="53">
        <v>0</v>
      </c>
      <c r="J53" s="53">
        <f t="shared" ref="J53:J55" si="74">+TRUNC(F53*I53,0)</f>
        <v>0</v>
      </c>
      <c r="K53" s="53">
        <v>0</v>
      </c>
      <c r="L53" s="53">
        <f t="shared" ref="L53:L55" si="75">+TRUNC(F53*K53,0)</f>
        <v>0</v>
      </c>
      <c r="M53" s="53">
        <f t="shared" ref="M53:M55" si="76">+K53+I53+G53</f>
        <v>0</v>
      </c>
      <c r="N53" s="53">
        <f t="shared" ref="N53:N55" si="77">+L53+J53+H53</f>
        <v>0</v>
      </c>
      <c r="O53" s="85" t="str">
        <f>+"단가"&amp;VLOOKUP($E53,단가!$A:$P,2,FALSE)&amp;"번"</f>
        <v>단가11번</v>
      </c>
    </row>
    <row r="54" spans="1:18" s="46" customFormat="1" ht="20.100000000000001" customHeight="1">
      <c r="A54" s="83" t="s">
        <v>818</v>
      </c>
      <c r="B54" s="81"/>
      <c r="C54" s="58" t="s">
        <v>791</v>
      </c>
      <c r="D54" s="55" t="s">
        <v>759</v>
      </c>
      <c r="E54" s="51" t="str">
        <f t="shared" ref="E54:E55" si="78">+CONCATENATE(A54,C54,D54)</f>
        <v>로우프(나일론)m</v>
      </c>
      <c r="F54" s="84">
        <v>30</v>
      </c>
      <c r="G54" s="53">
        <f>+VLOOKUP($E54,단가!$A:$P,15,FALSE)</f>
        <v>0</v>
      </c>
      <c r="H54" s="53">
        <f t="shared" si="73"/>
        <v>0</v>
      </c>
      <c r="I54" s="53">
        <v>0</v>
      </c>
      <c r="J54" s="53">
        <f t="shared" si="74"/>
        <v>0</v>
      </c>
      <c r="K54" s="53">
        <v>0</v>
      </c>
      <c r="L54" s="53">
        <f t="shared" si="75"/>
        <v>0</v>
      </c>
      <c r="M54" s="53">
        <f t="shared" si="76"/>
        <v>0</v>
      </c>
      <c r="N54" s="53">
        <f t="shared" si="77"/>
        <v>0</v>
      </c>
      <c r="O54" s="85" t="str">
        <f>+"단가"&amp;VLOOKUP($E54,단가!$A:$P,2,FALSE)&amp;"번"</f>
        <v>단가12번</v>
      </c>
    </row>
    <row r="55" spans="1:18" s="46" customFormat="1" ht="20.100000000000001" customHeight="1">
      <c r="A55" s="83" t="s">
        <v>819</v>
      </c>
      <c r="B55" s="81"/>
      <c r="C55" s="58" t="s">
        <v>791</v>
      </c>
      <c r="D55" s="55" t="s">
        <v>820</v>
      </c>
      <c r="E55" s="51" t="str">
        <f t="shared" si="78"/>
        <v>스치로폴매</v>
      </c>
      <c r="F55" s="84">
        <v>0.25</v>
      </c>
      <c r="G55" s="53">
        <f>+VLOOKUP($E55,단가!$A:$P,15,FALSE)</f>
        <v>0</v>
      </c>
      <c r="H55" s="53">
        <f t="shared" si="73"/>
        <v>0</v>
      </c>
      <c r="I55" s="53">
        <v>0</v>
      </c>
      <c r="J55" s="53">
        <f t="shared" si="74"/>
        <v>0</v>
      </c>
      <c r="K55" s="53">
        <v>0</v>
      </c>
      <c r="L55" s="53">
        <f t="shared" si="75"/>
        <v>0</v>
      </c>
      <c r="M55" s="53">
        <f t="shared" si="76"/>
        <v>0</v>
      </c>
      <c r="N55" s="53">
        <f t="shared" si="77"/>
        <v>0</v>
      </c>
      <c r="O55" s="85" t="str">
        <f>+"단가"&amp;VLOOKUP($E55,단가!$A:$P,2,FALSE)&amp;"번"</f>
        <v>단가13번</v>
      </c>
    </row>
    <row r="56" spans="1:18" s="46" customFormat="1" ht="20.100000000000001" customHeight="1">
      <c r="A56" s="83" t="s">
        <v>821</v>
      </c>
      <c r="B56" s="81"/>
      <c r="C56" s="58" t="str">
        <f>"재비료의 "&amp;FIXED(F56*100,0)&amp;"%"</f>
        <v>재비료의 2%</v>
      </c>
      <c r="D56" s="55" t="s">
        <v>823</v>
      </c>
      <c r="E56" s="51" t="str">
        <f t="shared" ref="E56:E57" si="79">+CONCATENATE(A56,C56,D56)</f>
        <v>잡재료비재비료의 2%식</v>
      </c>
      <c r="F56" s="84">
        <v>0.02</v>
      </c>
      <c r="G56" s="53">
        <f>+SUM(H52:H55)</f>
        <v>0</v>
      </c>
      <c r="H56" s="53">
        <f t="shared" ref="H56:H57" si="80">+TRUNC(F56*G56,0)</f>
        <v>0</v>
      </c>
      <c r="I56" s="53">
        <v>0</v>
      </c>
      <c r="J56" s="53">
        <f t="shared" ref="J56:J57" si="81">+TRUNC(F56*I56,0)</f>
        <v>0</v>
      </c>
      <c r="K56" s="53">
        <v>0</v>
      </c>
      <c r="L56" s="53">
        <f t="shared" ref="L56:L57" si="82">+TRUNC(F56*K56,0)</f>
        <v>0</v>
      </c>
      <c r="M56" s="53">
        <f t="shared" ref="M56:M57" si="83">+K56+I56+G56</f>
        <v>0</v>
      </c>
      <c r="N56" s="53">
        <f t="shared" ref="N56:N57" si="84">+L56+J56+H56</f>
        <v>0</v>
      </c>
      <c r="O56" s="85"/>
    </row>
    <row r="57" spans="1:18" s="46" customFormat="1" ht="20.100000000000001" customHeight="1">
      <c r="A57" s="83" t="s">
        <v>822</v>
      </c>
      <c r="B57" s="81"/>
      <c r="C57" s="58" t="str">
        <f>"재비료의 "&amp;FIXED(F57*100,0)&amp;"%"</f>
        <v>재비료의 10%</v>
      </c>
      <c r="D57" s="55" t="s">
        <v>823</v>
      </c>
      <c r="E57" s="51" t="str">
        <f t="shared" si="79"/>
        <v>조립설치비재비료의 10%식</v>
      </c>
      <c r="F57" s="84">
        <v>0.1</v>
      </c>
      <c r="G57" s="53">
        <v>0</v>
      </c>
      <c r="H57" s="53">
        <f t="shared" si="80"/>
        <v>0</v>
      </c>
      <c r="I57" s="53">
        <f>+SUM(H52:H56)</f>
        <v>0</v>
      </c>
      <c r="J57" s="53">
        <f t="shared" si="81"/>
        <v>0</v>
      </c>
      <c r="K57" s="53">
        <v>0</v>
      </c>
      <c r="L57" s="53">
        <f t="shared" si="82"/>
        <v>0</v>
      </c>
      <c r="M57" s="53">
        <f t="shared" si="83"/>
        <v>0</v>
      </c>
      <c r="N57" s="53">
        <f t="shared" si="84"/>
        <v>0</v>
      </c>
      <c r="O57" s="85"/>
    </row>
    <row r="58" spans="1:18" s="46" customFormat="1" ht="20.100000000000001" customHeight="1">
      <c r="A58" s="83"/>
      <c r="B58" s="81"/>
      <c r="C58" s="58"/>
      <c r="D58" s="55"/>
      <c r="E58" s="51"/>
      <c r="F58" s="87"/>
      <c r="G58" s="53"/>
      <c r="H58" s="53"/>
      <c r="I58" s="53"/>
      <c r="J58" s="53"/>
      <c r="K58" s="53"/>
      <c r="L58" s="53"/>
      <c r="M58" s="53"/>
      <c r="N58" s="53"/>
      <c r="O58" s="85"/>
    </row>
    <row r="59" spans="1:18" s="46" customFormat="1" ht="20.100000000000001" customHeight="1">
      <c r="A59" s="83" t="s">
        <v>37</v>
      </c>
      <c r="B59" s="81"/>
      <c r="C59" s="58"/>
      <c r="D59" s="55"/>
      <c r="E59" s="51">
        <f>+E49+1</f>
        <v>6</v>
      </c>
      <c r="F59" s="87"/>
      <c r="G59" s="53"/>
      <c r="H59" s="53">
        <f>SUM(H51:H58)</f>
        <v>0</v>
      </c>
      <c r="I59" s="53"/>
      <c r="J59" s="53">
        <f>SUM(J51:J58)</f>
        <v>0</v>
      </c>
      <c r="K59" s="53"/>
      <c r="L59" s="53">
        <f>SUM(L51:L58)</f>
        <v>0</v>
      </c>
      <c r="M59" s="53"/>
      <c r="N59" s="53">
        <f>+L59+J59+H59</f>
        <v>0</v>
      </c>
      <c r="O59" s="85"/>
    </row>
    <row r="60" spans="1:18" s="46" customFormat="1" ht="20.100000000000001" customHeight="1">
      <c r="A60" s="83"/>
      <c r="B60" s="81"/>
      <c r="C60" s="58"/>
      <c r="D60" s="82"/>
      <c r="E60" s="170"/>
      <c r="F60" s="86"/>
      <c r="G60" s="53"/>
      <c r="H60" s="53"/>
      <c r="I60" s="53"/>
      <c r="J60" s="53"/>
      <c r="K60" s="53"/>
      <c r="L60" s="53"/>
      <c r="M60" s="53"/>
      <c r="N60" s="53"/>
      <c r="O60" s="85"/>
    </row>
    <row r="61" spans="1:18" s="46" customFormat="1" ht="18.95" customHeight="1">
      <c r="A61" s="80">
        <f>+E67</f>
        <v>7</v>
      </c>
      <c r="B61" s="81" t="s">
        <v>826</v>
      </c>
      <c r="C61" s="58"/>
      <c r="D61" s="82" t="s">
        <v>827</v>
      </c>
      <c r="E61" s="51"/>
      <c r="F61" s="86"/>
      <c r="G61" s="53"/>
      <c r="H61" s="53"/>
      <c r="I61" s="53"/>
      <c r="J61" s="53"/>
      <c r="K61" s="53"/>
      <c r="L61" s="53"/>
      <c r="M61" s="53"/>
      <c r="N61" s="53"/>
      <c r="O61" s="85"/>
    </row>
    <row r="62" spans="1:18" s="46" customFormat="1" ht="18.75" customHeight="1">
      <c r="A62" s="83" t="s">
        <v>828</v>
      </c>
      <c r="B62" s="81"/>
      <c r="C62" s="58" t="s">
        <v>829</v>
      </c>
      <c r="D62" s="82" t="s">
        <v>790</v>
      </c>
      <c r="E62" s="51" t="str">
        <f t="shared" ref="E62:E65" si="85">+CONCATENATE(A62,C62,D62)</f>
        <v>아크릴판T=10m/mEA</v>
      </c>
      <c r="F62" s="86">
        <v>1</v>
      </c>
      <c r="G62" s="53">
        <f>+VLOOKUP($E62,단가!$A:$P,15,FALSE)</f>
        <v>0</v>
      </c>
      <c r="H62" s="53">
        <f t="shared" ref="H62:H65" si="86">+TRUNC(F62*G62,0)</f>
        <v>0</v>
      </c>
      <c r="I62" s="53">
        <v>0</v>
      </c>
      <c r="J62" s="53">
        <f t="shared" ref="J62:J65" si="87">+TRUNC(F62*I62,0)</f>
        <v>0</v>
      </c>
      <c r="K62" s="53">
        <v>0</v>
      </c>
      <c r="L62" s="53">
        <f t="shared" ref="L62:L65" si="88">+TRUNC(F62*K62,0)</f>
        <v>0</v>
      </c>
      <c r="M62" s="53">
        <f t="shared" ref="M62:M65" si="89">+K62+I62+G62</f>
        <v>0</v>
      </c>
      <c r="N62" s="53">
        <f t="shared" ref="N62:N65" si="90">+L62+J62+H62</f>
        <v>0</v>
      </c>
      <c r="O62" s="85" t="str">
        <f>+"단가"&amp;VLOOKUP($E62,단가!$A:$P,2,FALSE)&amp;"번"</f>
        <v>단가14번</v>
      </c>
    </row>
    <row r="63" spans="1:18" s="46" customFormat="1" ht="18.95" customHeight="1">
      <c r="A63" s="83" t="s">
        <v>830</v>
      </c>
      <c r="B63" s="81"/>
      <c r="C63" s="58" t="s">
        <v>791</v>
      </c>
      <c r="D63" s="82" t="s">
        <v>831</v>
      </c>
      <c r="E63" s="51" t="str">
        <f t="shared" si="85"/>
        <v>글짜코팅장</v>
      </c>
      <c r="F63" s="86">
        <v>1</v>
      </c>
      <c r="G63" s="53">
        <f>+VLOOKUP($E63,단가!$A:$P,15,FALSE)</f>
        <v>0</v>
      </c>
      <c r="H63" s="53">
        <f t="shared" si="86"/>
        <v>0</v>
      </c>
      <c r="I63" s="53">
        <v>0</v>
      </c>
      <c r="J63" s="53">
        <f t="shared" si="87"/>
        <v>0</v>
      </c>
      <c r="K63" s="53">
        <v>0</v>
      </c>
      <c r="L63" s="53">
        <f t="shared" si="88"/>
        <v>0</v>
      </c>
      <c r="M63" s="53">
        <f t="shared" si="89"/>
        <v>0</v>
      </c>
      <c r="N63" s="53">
        <f t="shared" si="90"/>
        <v>0</v>
      </c>
      <c r="O63" s="85" t="str">
        <f>+"단가"&amp;VLOOKUP($E63,단가!$A:$P,2,FALSE)&amp;"번"</f>
        <v>단가15번</v>
      </c>
    </row>
    <row r="64" spans="1:18" s="46" customFormat="1" ht="18.95" customHeight="1">
      <c r="A64" s="83" t="s">
        <v>821</v>
      </c>
      <c r="B64" s="81"/>
      <c r="C64" s="58" t="str">
        <f>"재비료의 "&amp;FIXED(F64*100,0)&amp;"%"</f>
        <v>재비료의 2%</v>
      </c>
      <c r="D64" s="55" t="s">
        <v>823</v>
      </c>
      <c r="E64" s="51" t="str">
        <f t="shared" si="85"/>
        <v>잡재료비재비료의 2%식</v>
      </c>
      <c r="F64" s="86">
        <v>0.02</v>
      </c>
      <c r="G64" s="53">
        <f>+SUM(H62:H63)</f>
        <v>0</v>
      </c>
      <c r="H64" s="53">
        <f t="shared" si="86"/>
        <v>0</v>
      </c>
      <c r="I64" s="53">
        <v>0</v>
      </c>
      <c r="J64" s="53">
        <f t="shared" si="87"/>
        <v>0</v>
      </c>
      <c r="K64" s="53">
        <v>0</v>
      </c>
      <c r="L64" s="53">
        <f t="shared" si="88"/>
        <v>0</v>
      </c>
      <c r="M64" s="53">
        <f t="shared" si="89"/>
        <v>0</v>
      </c>
      <c r="N64" s="53">
        <f t="shared" si="90"/>
        <v>0</v>
      </c>
      <c r="O64" s="85"/>
    </row>
    <row r="65" spans="1:15" s="46" customFormat="1" ht="18.95" customHeight="1">
      <c r="A65" s="83" t="s">
        <v>822</v>
      </c>
      <c r="B65" s="81"/>
      <c r="C65" s="58" t="str">
        <f>"재비료의 "&amp;FIXED(F65*100,0)&amp;"%"</f>
        <v>재비료의 10%</v>
      </c>
      <c r="D65" s="55" t="s">
        <v>823</v>
      </c>
      <c r="E65" s="51" t="str">
        <f t="shared" si="85"/>
        <v>조립설치비재비료의 10%식</v>
      </c>
      <c r="F65" s="86">
        <v>0.1</v>
      </c>
      <c r="G65" s="53">
        <v>0</v>
      </c>
      <c r="H65" s="53">
        <f t="shared" si="86"/>
        <v>0</v>
      </c>
      <c r="I65" s="53">
        <f>+SUM(H62:H64)</f>
        <v>0</v>
      </c>
      <c r="J65" s="53">
        <f t="shared" si="87"/>
        <v>0</v>
      </c>
      <c r="K65" s="53">
        <v>0</v>
      </c>
      <c r="L65" s="53">
        <f t="shared" si="88"/>
        <v>0</v>
      </c>
      <c r="M65" s="53">
        <f t="shared" si="89"/>
        <v>0</v>
      </c>
      <c r="N65" s="53">
        <f t="shared" si="90"/>
        <v>0</v>
      </c>
      <c r="O65" s="85"/>
    </row>
    <row r="66" spans="1:15" s="46" customFormat="1" ht="18.95" customHeight="1">
      <c r="A66" s="83"/>
      <c r="B66" s="81"/>
      <c r="C66" s="58"/>
      <c r="D66" s="82"/>
      <c r="E66" s="51"/>
      <c r="F66" s="86"/>
      <c r="G66" s="53"/>
      <c r="H66" s="53"/>
      <c r="I66" s="53"/>
      <c r="J66" s="53"/>
      <c r="K66" s="53"/>
      <c r="L66" s="53"/>
      <c r="M66" s="53"/>
      <c r="N66" s="53"/>
      <c r="O66" s="85"/>
    </row>
    <row r="67" spans="1:15" s="46" customFormat="1" ht="18.95" customHeight="1">
      <c r="A67" s="334" t="s">
        <v>782</v>
      </c>
      <c r="B67" s="335"/>
      <c r="C67" s="58"/>
      <c r="D67" s="82"/>
      <c r="E67" s="58">
        <f>+E59+1</f>
        <v>7</v>
      </c>
      <c r="F67" s="86"/>
      <c r="G67" s="53"/>
      <c r="H67" s="53">
        <f>SUM(H61:H66)</f>
        <v>0</v>
      </c>
      <c r="I67" s="53"/>
      <c r="J67" s="53">
        <f>SUM(J61:J66)</f>
        <v>0</v>
      </c>
      <c r="K67" s="53"/>
      <c r="L67" s="53">
        <f>SUM(L61:L66)</f>
        <v>0</v>
      </c>
      <c r="M67" s="53"/>
      <c r="N67" s="53">
        <f>+L67+J67+H67</f>
        <v>0</v>
      </c>
      <c r="O67" s="85"/>
    </row>
    <row r="68" spans="1:15" s="46" customFormat="1" ht="18.95" customHeight="1">
      <c r="A68" s="83"/>
      <c r="B68" s="81"/>
      <c r="C68" s="58"/>
      <c r="D68" s="82"/>
      <c r="E68" s="58"/>
      <c r="F68" s="86"/>
      <c r="G68" s="53"/>
      <c r="H68" s="53"/>
      <c r="I68" s="53"/>
      <c r="J68" s="53"/>
      <c r="K68" s="53"/>
      <c r="L68" s="53"/>
      <c r="M68" s="53"/>
      <c r="N68" s="53"/>
      <c r="O68" s="85"/>
    </row>
    <row r="69" spans="1:15" s="46" customFormat="1" ht="18.95" customHeight="1">
      <c r="A69" s="80">
        <f>+E73</f>
        <v>8</v>
      </c>
      <c r="B69" s="81" t="s">
        <v>836</v>
      </c>
      <c r="C69" s="58" t="s">
        <v>837</v>
      </c>
      <c r="D69" s="82" t="s">
        <v>838</v>
      </c>
      <c r="E69" s="58"/>
      <c r="F69" s="86"/>
      <c r="G69" s="53"/>
      <c r="H69" s="53"/>
      <c r="I69" s="53"/>
      <c r="J69" s="53"/>
      <c r="K69" s="53"/>
      <c r="L69" s="53"/>
      <c r="M69" s="53"/>
      <c r="N69" s="53"/>
      <c r="O69" s="85"/>
    </row>
    <row r="70" spans="1:15" s="46" customFormat="1" ht="18.95" customHeight="1">
      <c r="A70" s="83" t="s">
        <v>753</v>
      </c>
      <c r="B70" s="81"/>
      <c r="C70" s="58" t="s">
        <v>832</v>
      </c>
      <c r="D70" s="82" t="s">
        <v>696</v>
      </c>
      <c r="E70" s="58" t="str">
        <f>+CONCATENATE(A70,C70,D70)</f>
        <v>ㄱ형강75*75*7tTon</v>
      </c>
      <c r="F70" s="86">
        <v>0.14692</v>
      </c>
      <c r="G70" s="53">
        <f>+VLOOKUP($E70,단가!$A:$P,15,FALSE)</f>
        <v>0</v>
      </c>
      <c r="H70" s="53">
        <f t="shared" ref="H70:H71" si="91">+TRUNC(F70*G70,0)</f>
        <v>0</v>
      </c>
      <c r="I70" s="53">
        <v>0</v>
      </c>
      <c r="J70" s="53">
        <f t="shared" ref="J70:J71" si="92">+TRUNC(F70*I70,0)</f>
        <v>0</v>
      </c>
      <c r="K70" s="53">
        <v>0</v>
      </c>
      <c r="L70" s="53">
        <f t="shared" ref="L70:L71" si="93">+TRUNC(F70*K70,0)</f>
        <v>0</v>
      </c>
      <c r="M70" s="53">
        <f>+K70+I70+G70</f>
        <v>0</v>
      </c>
      <c r="N70" s="53">
        <f>+L70+J70+H70</f>
        <v>0</v>
      </c>
      <c r="O70" s="85"/>
    </row>
    <row r="71" spans="1:15" s="46" customFormat="1" ht="18.95" customHeight="1">
      <c r="A71" s="83" t="s">
        <v>833</v>
      </c>
      <c r="B71" s="81"/>
      <c r="C71" s="58" t="s">
        <v>834</v>
      </c>
      <c r="D71" s="82" t="s">
        <v>696</v>
      </c>
      <c r="E71" s="58" t="str">
        <f>+CONCATENATE(A71,C71,D71)</f>
        <v>열연강판6.0≤T≤9.0Ton</v>
      </c>
      <c r="F71" s="86">
        <v>0.1061</v>
      </c>
      <c r="G71" s="53">
        <f>+VLOOKUP($E71,단가!$A:$P,15,FALSE)</f>
        <v>0</v>
      </c>
      <c r="H71" s="53">
        <f t="shared" si="91"/>
        <v>0</v>
      </c>
      <c r="I71" s="53">
        <v>0</v>
      </c>
      <c r="J71" s="53">
        <f t="shared" si="92"/>
        <v>0</v>
      </c>
      <c r="K71" s="53">
        <v>0</v>
      </c>
      <c r="L71" s="53">
        <f t="shared" si="93"/>
        <v>0</v>
      </c>
      <c r="M71" s="53">
        <f>+K71+I71+G71</f>
        <v>0</v>
      </c>
      <c r="N71" s="53">
        <f>+L71+J71+H71</f>
        <v>0</v>
      </c>
      <c r="O71" s="85"/>
    </row>
    <row r="72" spans="1:15" s="46" customFormat="1" ht="18.95" customHeight="1">
      <c r="A72" s="83"/>
      <c r="B72" s="81"/>
      <c r="C72" s="58"/>
      <c r="D72" s="82"/>
      <c r="E72" s="58"/>
      <c r="F72" s="86"/>
      <c r="G72" s="53"/>
      <c r="H72" s="53"/>
      <c r="I72" s="53"/>
      <c r="J72" s="53"/>
      <c r="K72" s="53"/>
      <c r="L72" s="53"/>
      <c r="M72" s="53"/>
      <c r="N72" s="53"/>
      <c r="O72" s="85"/>
    </row>
    <row r="73" spans="1:15" s="46" customFormat="1" ht="18.95" customHeight="1">
      <c r="A73" s="334" t="s">
        <v>782</v>
      </c>
      <c r="B73" s="335"/>
      <c r="C73" s="58"/>
      <c r="D73" s="82"/>
      <c r="E73" s="58">
        <f>+E67+1</f>
        <v>8</v>
      </c>
      <c r="F73" s="86"/>
      <c r="G73" s="53"/>
      <c r="H73" s="53">
        <f>SUM(H69:H72)</f>
        <v>0</v>
      </c>
      <c r="I73" s="53"/>
      <c r="J73" s="53">
        <f>SUM(J69:J72)</f>
        <v>0</v>
      </c>
      <c r="K73" s="53"/>
      <c r="L73" s="53">
        <f>SUM(L69:L72)</f>
        <v>0</v>
      </c>
      <c r="M73" s="53"/>
      <c r="N73" s="53">
        <f>+L73+J73+H73</f>
        <v>0</v>
      </c>
      <c r="O73" s="85"/>
    </row>
    <row r="74" spans="1:15" s="46" customFormat="1" ht="18.95" customHeight="1">
      <c r="A74" s="83"/>
      <c r="B74" s="81"/>
      <c r="C74" s="58"/>
      <c r="D74" s="55"/>
      <c r="E74" s="58"/>
      <c r="F74" s="87"/>
      <c r="G74" s="53"/>
      <c r="H74" s="53"/>
      <c r="I74" s="53"/>
      <c r="J74" s="53"/>
      <c r="K74" s="53"/>
      <c r="L74" s="53"/>
      <c r="M74" s="53"/>
      <c r="N74" s="53"/>
      <c r="O74" s="85"/>
    </row>
    <row r="75" spans="1:15" s="46" customFormat="1" ht="20.100000000000001" customHeight="1">
      <c r="A75" s="80">
        <f>+E82</f>
        <v>9</v>
      </c>
      <c r="B75" s="81" t="s">
        <v>836</v>
      </c>
      <c r="C75" s="58" t="s">
        <v>845</v>
      </c>
      <c r="D75" s="82" t="s">
        <v>788</v>
      </c>
      <c r="E75" s="58"/>
      <c r="F75" s="86"/>
      <c r="G75" s="53"/>
      <c r="H75" s="53"/>
      <c r="I75" s="53"/>
      <c r="J75" s="53"/>
      <c r="K75" s="53"/>
      <c r="L75" s="53"/>
      <c r="M75" s="53"/>
      <c r="N75" s="53"/>
      <c r="O75" s="85"/>
    </row>
    <row r="76" spans="1:15" s="46" customFormat="1" ht="20.100000000000001" customHeight="1">
      <c r="A76" s="83" t="s">
        <v>800</v>
      </c>
      <c r="B76" s="81"/>
      <c r="C76" s="58" t="s">
        <v>943</v>
      </c>
      <c r="D76" s="82" t="s">
        <v>754</v>
      </c>
      <c r="E76" s="58" t="str">
        <f t="shared" ref="E76:E80" si="94">+CONCATENATE(A76,C76,D76)</f>
        <v>전기아크용접7mm V형 입향M</v>
      </c>
      <c r="F76" s="86">
        <v>8.6</v>
      </c>
      <c r="G76" s="53">
        <f>+VLOOKUP($E:$E,설치일위집!$A:$I,6,FALSE)</f>
        <v>0</v>
      </c>
      <c r="H76" s="53">
        <f t="shared" ref="H76" si="95">+TRUNC(F76*G76,0)</f>
        <v>0</v>
      </c>
      <c r="I76" s="53">
        <f>+VLOOKUP($E:$E,설치일위집!$A:$I,7,FALSE)</f>
        <v>0</v>
      </c>
      <c r="J76" s="53">
        <f t="shared" ref="J76" si="96">+TRUNC(F76*I76,0)</f>
        <v>0</v>
      </c>
      <c r="K76" s="53">
        <f>+VLOOKUP($E:$E,설치일위집!$A:$I,8,FALSE)</f>
        <v>0</v>
      </c>
      <c r="L76" s="53">
        <f t="shared" ref="L76" si="97">+TRUNC(F76*K76,0)</f>
        <v>0</v>
      </c>
      <c r="M76" s="53">
        <f t="shared" ref="M76" si="98">+K76+I76+G76</f>
        <v>0</v>
      </c>
      <c r="N76" s="53">
        <f t="shared" ref="N76" si="99">+L76+J76+H76</f>
        <v>0</v>
      </c>
      <c r="O76" s="85" t="str">
        <f>+"일위"&amp;VLOOKUP($E76,설치일위집!$A:$I,2,FALSE)&amp;"번"</f>
        <v>일위24번</v>
      </c>
    </row>
    <row r="77" spans="1:15" s="46" customFormat="1" ht="20.100000000000001" customHeight="1">
      <c r="A77" s="83" t="s">
        <v>946</v>
      </c>
      <c r="B77" s="81"/>
      <c r="C77" s="58" t="s">
        <v>945</v>
      </c>
      <c r="D77" s="82" t="s">
        <v>754</v>
      </c>
      <c r="E77" s="58" t="str">
        <f t="shared" si="94"/>
        <v>강판절단t=7mm, 수동M</v>
      </c>
      <c r="F77" s="86">
        <v>8.6</v>
      </c>
      <c r="G77" s="53">
        <f>+VLOOKUP($E:$E,설치일위집!$A:$I,6,FALSE)</f>
        <v>0</v>
      </c>
      <c r="H77" s="53">
        <f t="shared" ref="H77" si="100">+TRUNC(F77*G77,0)</f>
        <v>0</v>
      </c>
      <c r="I77" s="53">
        <f>+VLOOKUP($E:$E,설치일위집!$A:$I,7,FALSE)</f>
        <v>0</v>
      </c>
      <c r="J77" s="53">
        <f t="shared" ref="J77" si="101">+TRUNC(F77*I77,0)</f>
        <v>0</v>
      </c>
      <c r="K77" s="53">
        <f>+VLOOKUP($E:$E,설치일위집!$A:$I,8,FALSE)</f>
        <v>0</v>
      </c>
      <c r="L77" s="53">
        <f t="shared" ref="L77" si="102">+TRUNC(F77*K77,0)</f>
        <v>0</v>
      </c>
      <c r="M77" s="53">
        <f t="shared" ref="M77" si="103">+K77+I77+G77</f>
        <v>0</v>
      </c>
      <c r="N77" s="53">
        <f t="shared" ref="N77" si="104">+L77+J77+H77</f>
        <v>0</v>
      </c>
      <c r="O77" s="85" t="str">
        <f>+"일위"&amp;VLOOKUP($E77,설치일위집!$A:$I,2,FALSE)&amp;"번"</f>
        <v>일위28번</v>
      </c>
    </row>
    <row r="78" spans="1:15" s="46" customFormat="1" ht="20.100000000000001" customHeight="1">
      <c r="A78" s="83" t="s">
        <v>11</v>
      </c>
      <c r="B78" s="81"/>
      <c r="C78" s="58" t="s">
        <v>839</v>
      </c>
      <c r="D78" s="82" t="s">
        <v>805</v>
      </c>
      <c r="E78" s="58" t="str">
        <f t="shared" si="94"/>
        <v>보통인부1일5개인</v>
      </c>
      <c r="F78" s="86">
        <v>0.2</v>
      </c>
      <c r="G78" s="53">
        <v>0</v>
      </c>
      <c r="H78" s="53">
        <f t="shared" ref="H78:H80" si="105">+TRUNC(F78*G78,0)</f>
        <v>0</v>
      </c>
      <c r="I78" s="53">
        <f>+VLOOKUP($A:$A,설치노임!$B:$H,5,FALSE)</f>
        <v>0</v>
      </c>
      <c r="J78" s="53">
        <f>+TRUNC(F78*I78,0)</f>
        <v>0</v>
      </c>
      <c r="K78" s="53">
        <v>0</v>
      </c>
      <c r="L78" s="53">
        <f t="shared" ref="L78:L80" si="106">+TRUNC(F78*K78,0)</f>
        <v>0</v>
      </c>
      <c r="M78" s="53">
        <f t="shared" ref="M78:M80" si="107">+K78+I78+G78</f>
        <v>0</v>
      </c>
      <c r="N78" s="53">
        <f t="shared" ref="N78:N80" si="108">+L78+J78+H78</f>
        <v>0</v>
      </c>
      <c r="O78" s="85" t="str">
        <f>+"설치노임"&amp;VLOOKUP(A78,설치노임!$B:$I,7,FALSE)&amp;"번"</f>
        <v>설치노임1002번</v>
      </c>
    </row>
    <row r="79" spans="1:15" s="46" customFormat="1" ht="20.100000000000001" customHeight="1">
      <c r="A79" s="83" t="s">
        <v>842</v>
      </c>
      <c r="B79" s="81"/>
      <c r="C79" s="58" t="str">
        <f>"노무비의 "&amp;FIXED(F79*100,0)&amp;"%"</f>
        <v>노무비의 5%</v>
      </c>
      <c r="D79" s="82" t="s">
        <v>844</v>
      </c>
      <c r="E79" s="58" t="str">
        <f t="shared" si="94"/>
        <v>기구손료노무비의 5%식</v>
      </c>
      <c r="F79" s="86">
        <v>0.05</v>
      </c>
      <c r="G79" s="53">
        <v>0</v>
      </c>
      <c r="H79" s="53">
        <f t="shared" si="105"/>
        <v>0</v>
      </c>
      <c r="I79" s="53">
        <v>0</v>
      </c>
      <c r="J79" s="53">
        <f>+TRUNC(F79*I79,0)</f>
        <v>0</v>
      </c>
      <c r="K79" s="53">
        <f>+SUM(J76:J78)</f>
        <v>0</v>
      </c>
      <c r="L79" s="53">
        <f t="shared" si="106"/>
        <v>0</v>
      </c>
      <c r="M79" s="53">
        <f t="shared" si="107"/>
        <v>0</v>
      </c>
      <c r="N79" s="53">
        <f t="shared" si="108"/>
        <v>0</v>
      </c>
      <c r="O79" s="85"/>
    </row>
    <row r="80" spans="1:15" s="46" customFormat="1" ht="20.100000000000001" customHeight="1">
      <c r="A80" s="83" t="s">
        <v>843</v>
      </c>
      <c r="B80" s="81"/>
      <c r="C80" s="58" t="s">
        <v>840</v>
      </c>
      <c r="D80" s="82" t="s">
        <v>696</v>
      </c>
      <c r="E80" s="58" t="str">
        <f t="shared" si="94"/>
        <v>강재운반L=230kmTon</v>
      </c>
      <c r="F80" s="86">
        <v>0.25302000000000002</v>
      </c>
      <c r="G80" s="53">
        <f>+VLOOKUP($E:$E,단가산출표집!$A:$I,6,FALSE)</f>
        <v>0</v>
      </c>
      <c r="H80" s="53">
        <f t="shared" si="105"/>
        <v>0</v>
      </c>
      <c r="I80" s="53">
        <f>+VLOOKUP($E:$E,단가산출표집!$A:$I,7,FALSE)</f>
        <v>0</v>
      </c>
      <c r="J80" s="53">
        <f t="shared" ref="J80" si="109">+TRUNC(F80*I80,0)</f>
        <v>0</v>
      </c>
      <c r="K80" s="53">
        <f>+VLOOKUP($E:$E,단가산출표집!$A:$I,8,FALSE)</f>
        <v>0</v>
      </c>
      <c r="L80" s="53">
        <f t="shared" si="106"/>
        <v>0</v>
      </c>
      <c r="M80" s="53">
        <f t="shared" si="107"/>
        <v>0</v>
      </c>
      <c r="N80" s="53">
        <f t="shared" si="108"/>
        <v>0</v>
      </c>
      <c r="O80" s="85" t="str">
        <f>+"단산"&amp;VLOOKUP($E80,단가산출표집!$A:$I,2,FALSE)&amp;"번"</f>
        <v>단산1번</v>
      </c>
    </row>
    <row r="81" spans="1:15" s="46" customFormat="1" ht="20.100000000000001" customHeight="1">
      <c r="A81" s="83"/>
      <c r="B81" s="81"/>
      <c r="C81" s="58"/>
      <c r="D81" s="82"/>
      <c r="E81" s="58"/>
      <c r="F81" s="86"/>
      <c r="G81" s="53"/>
      <c r="H81" s="53"/>
      <c r="I81" s="53"/>
      <c r="J81" s="53"/>
      <c r="K81" s="53"/>
      <c r="L81" s="53"/>
      <c r="M81" s="53"/>
      <c r="N81" s="53"/>
      <c r="O81" s="85"/>
    </row>
    <row r="82" spans="1:15" s="46" customFormat="1" ht="20.100000000000001" customHeight="1">
      <c r="A82" s="83" t="s">
        <v>26</v>
      </c>
      <c r="B82" s="81"/>
      <c r="C82" s="58"/>
      <c r="D82" s="82"/>
      <c r="E82" s="58">
        <f>+E73+1</f>
        <v>9</v>
      </c>
      <c r="F82" s="86"/>
      <c r="G82" s="53"/>
      <c r="H82" s="53">
        <f>SUM(H75:H81)</f>
        <v>0</v>
      </c>
      <c r="I82" s="53"/>
      <c r="J82" s="53">
        <f>SUM(J75:J81)</f>
        <v>0</v>
      </c>
      <c r="K82" s="53"/>
      <c r="L82" s="53">
        <f>SUM(L75:L81)</f>
        <v>0</v>
      </c>
      <c r="M82" s="53"/>
      <c r="N82" s="53">
        <f>+L82+J82+H82</f>
        <v>0</v>
      </c>
      <c r="O82" s="85"/>
    </row>
    <row r="83" spans="1:15" s="46" customFormat="1" ht="20.100000000000001" customHeight="1">
      <c r="A83" s="83"/>
      <c r="B83" s="81"/>
      <c r="C83" s="58"/>
      <c r="D83" s="82"/>
      <c r="E83" s="58"/>
      <c r="F83" s="86"/>
      <c r="G83" s="53"/>
      <c r="H83" s="53"/>
      <c r="I83" s="53"/>
      <c r="J83" s="53"/>
      <c r="K83" s="53"/>
      <c r="L83" s="53"/>
      <c r="M83" s="53"/>
      <c r="N83" s="53"/>
      <c r="O83" s="85"/>
    </row>
    <row r="84" spans="1:15" s="46" customFormat="1" ht="20.100000000000001" customHeight="1">
      <c r="A84" s="80">
        <f>+E90</f>
        <v>10</v>
      </c>
      <c r="B84" s="81" t="s">
        <v>835</v>
      </c>
      <c r="C84" s="58" t="s">
        <v>847</v>
      </c>
      <c r="D84" s="82" t="s">
        <v>788</v>
      </c>
      <c r="E84" s="58"/>
      <c r="F84" s="87"/>
      <c r="G84" s="53"/>
      <c r="H84" s="53"/>
      <c r="I84" s="53"/>
      <c r="J84" s="53"/>
      <c r="K84" s="53"/>
      <c r="L84" s="53"/>
      <c r="M84" s="53"/>
      <c r="N84" s="53"/>
      <c r="O84" s="85"/>
    </row>
    <row r="85" spans="1:15" s="46" customFormat="1" ht="20.100000000000001" customHeight="1">
      <c r="A85" s="83" t="s">
        <v>800</v>
      </c>
      <c r="B85" s="81"/>
      <c r="C85" s="58" t="s">
        <v>943</v>
      </c>
      <c r="D85" s="82" t="s">
        <v>754</v>
      </c>
      <c r="E85" s="58" t="str">
        <f t="shared" ref="E85:E88" si="110">+CONCATENATE(A85,C85,D85)</f>
        <v>전기아크용접7mm V형 입향M</v>
      </c>
      <c r="F85" s="84">
        <v>1.1599999999999999</v>
      </c>
      <c r="G85" s="53">
        <f>+VLOOKUP($E:$E,설치일위집!$A:$I,6,FALSE)</f>
        <v>0</v>
      </c>
      <c r="H85" s="53">
        <f t="shared" ref="H85" si="111">+TRUNC(F85*G85,0)</f>
        <v>0</v>
      </c>
      <c r="I85" s="53">
        <f>+VLOOKUP($E:$E,설치일위집!$A:$I,7,FALSE)</f>
        <v>0</v>
      </c>
      <c r="J85" s="53">
        <f t="shared" ref="J85" si="112">+TRUNC(F85*I85,0)</f>
        <v>0</v>
      </c>
      <c r="K85" s="53">
        <f>+VLOOKUP($E:$E,설치일위집!$A:$I,8,FALSE)</f>
        <v>0</v>
      </c>
      <c r="L85" s="53">
        <f t="shared" ref="L85" si="113">+TRUNC(F85*K85,0)</f>
        <v>0</v>
      </c>
      <c r="M85" s="53">
        <f t="shared" ref="M85" si="114">+K85+I85+G85</f>
        <v>0</v>
      </c>
      <c r="N85" s="53">
        <f t="shared" ref="N85" si="115">+L85+J85+H85</f>
        <v>0</v>
      </c>
      <c r="O85" s="85" t="str">
        <f>+"일위"&amp;VLOOKUP($E85,설치일위집!$A:$I,2,FALSE)&amp;"번"</f>
        <v>일위24번</v>
      </c>
    </row>
    <row r="86" spans="1:15" s="46" customFormat="1" ht="20.100000000000001" customHeight="1">
      <c r="A86" s="83" t="s">
        <v>848</v>
      </c>
      <c r="B86" s="81"/>
      <c r="C86" s="58" t="s">
        <v>849</v>
      </c>
      <c r="D86" s="55" t="s">
        <v>712</v>
      </c>
      <c r="E86" s="58" t="str">
        <f t="shared" si="110"/>
        <v>크레인(타이어)30tonhr</v>
      </c>
      <c r="F86" s="84">
        <v>0.5</v>
      </c>
      <c r="G86" s="53">
        <f>+VLOOKUP($E:$E,설치일위집!$A:$I,6,FALSE)</f>
        <v>0</v>
      </c>
      <c r="H86" s="53">
        <f t="shared" ref="H86" si="116">+TRUNC(F86*G86,0)</f>
        <v>0</v>
      </c>
      <c r="I86" s="53">
        <f>+VLOOKUP($E:$E,설치일위집!$A:$I,7,FALSE)</f>
        <v>0</v>
      </c>
      <c r="J86" s="53">
        <f t="shared" ref="J86" si="117">+TRUNC(F86*I86,0)</f>
        <v>0</v>
      </c>
      <c r="K86" s="53">
        <f>+VLOOKUP($E:$E,설치일위집!$A:$I,8,FALSE)</f>
        <v>0</v>
      </c>
      <c r="L86" s="53">
        <f t="shared" ref="L86" si="118">+TRUNC(F86*K86,0)</f>
        <v>0</v>
      </c>
      <c r="M86" s="53">
        <f t="shared" ref="M86" si="119">+K86+I86+G86</f>
        <v>0</v>
      </c>
      <c r="N86" s="53">
        <f t="shared" ref="N86" si="120">+L86+J86+H86</f>
        <v>0</v>
      </c>
      <c r="O86" s="85" t="str">
        <f>+"일위"&amp;VLOOKUP($E86,설치일위집!$A:$I,2,FALSE)&amp;"번"</f>
        <v>일위35번</v>
      </c>
    </row>
    <row r="87" spans="1:15" s="46" customFormat="1" ht="20.100000000000001" customHeight="1">
      <c r="A87" s="83" t="s">
        <v>11</v>
      </c>
      <c r="B87" s="81"/>
      <c r="C87" s="58" t="s">
        <v>850</v>
      </c>
      <c r="D87" s="55" t="s">
        <v>805</v>
      </c>
      <c r="E87" s="58" t="str">
        <f t="shared" si="110"/>
        <v>보통인부2인 / 8hr * 2인</v>
      </c>
      <c r="F87" s="84">
        <v>0.5</v>
      </c>
      <c r="G87" s="53">
        <v>0</v>
      </c>
      <c r="H87" s="53">
        <f t="shared" ref="H87:H88" si="121">+TRUNC(F87*G87,0)</f>
        <v>0</v>
      </c>
      <c r="I87" s="53">
        <f>+VLOOKUP($A:$A,설치노임!$B:$I,5,FALSE)</f>
        <v>0</v>
      </c>
      <c r="J87" s="53">
        <f t="shared" ref="J87:J88" si="122">+TRUNC(F87*I87,0)</f>
        <v>0</v>
      </c>
      <c r="K87" s="53">
        <v>0</v>
      </c>
      <c r="L87" s="53">
        <f t="shared" ref="L87:L88" si="123">+TRUNC(F87*K87,0)</f>
        <v>0</v>
      </c>
      <c r="M87" s="53">
        <f t="shared" ref="M87:N88" si="124">+K87+I87+G87</f>
        <v>0</v>
      </c>
      <c r="N87" s="53">
        <f t="shared" si="124"/>
        <v>0</v>
      </c>
      <c r="O87" s="85" t="str">
        <f>+"설치노임"&amp;VLOOKUP(A87,설치노임!$B:$I,7,FALSE)&amp;"번"</f>
        <v>설치노임1002번</v>
      </c>
    </row>
    <row r="88" spans="1:15" s="46" customFormat="1" ht="20.100000000000001" customHeight="1">
      <c r="A88" s="83" t="s">
        <v>79</v>
      </c>
      <c r="B88" s="81"/>
      <c r="C88" s="58" t="s">
        <v>850</v>
      </c>
      <c r="D88" s="55" t="s">
        <v>805</v>
      </c>
      <c r="E88" s="58" t="str">
        <f t="shared" si="110"/>
        <v>특별인부2인 / 8hr * 2인</v>
      </c>
      <c r="F88" s="84">
        <v>0.5</v>
      </c>
      <c r="G88" s="53">
        <v>0</v>
      </c>
      <c r="H88" s="53">
        <f t="shared" si="121"/>
        <v>0</v>
      </c>
      <c r="I88" s="53">
        <f>+VLOOKUP($A:$A,설치노임!$B:$I,5,FALSE)</f>
        <v>0</v>
      </c>
      <c r="J88" s="53">
        <f t="shared" si="122"/>
        <v>0</v>
      </c>
      <c r="K88" s="53">
        <v>0</v>
      </c>
      <c r="L88" s="53">
        <f t="shared" si="123"/>
        <v>0</v>
      </c>
      <c r="M88" s="53">
        <f t="shared" si="124"/>
        <v>0</v>
      </c>
      <c r="N88" s="53">
        <f t="shared" si="124"/>
        <v>0</v>
      </c>
      <c r="O88" s="85" t="str">
        <f>+"설치노임"&amp;VLOOKUP(A88,설치노임!$B:$I,7,FALSE)&amp;"번"</f>
        <v>설치노임1003번</v>
      </c>
    </row>
    <row r="89" spans="1:15" s="46" customFormat="1" ht="20.100000000000001" customHeight="1">
      <c r="A89" s="83"/>
      <c r="B89" s="81"/>
      <c r="C89" s="58"/>
      <c r="D89" s="55"/>
      <c r="E89" s="58"/>
      <c r="F89" s="87"/>
      <c r="G89" s="53"/>
      <c r="H89" s="53"/>
      <c r="I89" s="53"/>
      <c r="J89" s="53"/>
      <c r="K89" s="53"/>
      <c r="L89" s="53"/>
      <c r="M89" s="53"/>
      <c r="N89" s="53"/>
      <c r="O89" s="85"/>
    </row>
    <row r="90" spans="1:15" s="46" customFormat="1" ht="20.100000000000001" customHeight="1">
      <c r="A90" s="83" t="s">
        <v>702</v>
      </c>
      <c r="B90" s="81"/>
      <c r="C90" s="58"/>
      <c r="D90" s="55"/>
      <c r="E90" s="58">
        <f>+E82+1</f>
        <v>10</v>
      </c>
      <c r="F90" s="87"/>
      <c r="G90" s="53"/>
      <c r="H90" s="53">
        <f>SUM(H84:H89)</f>
        <v>0</v>
      </c>
      <c r="I90" s="53"/>
      <c r="J90" s="53">
        <f>SUM(J84:J89)</f>
        <v>0</v>
      </c>
      <c r="K90" s="53"/>
      <c r="L90" s="53">
        <f>SUM(L84:L89)</f>
        <v>0</v>
      </c>
      <c r="M90" s="53"/>
      <c r="N90" s="53">
        <f>+L90+J90+H90</f>
        <v>0</v>
      </c>
      <c r="O90" s="85"/>
    </row>
    <row r="91" spans="1:15" s="46" customFormat="1" ht="20.100000000000001" customHeight="1">
      <c r="A91" s="83"/>
      <c r="B91" s="81"/>
      <c r="C91" s="58"/>
      <c r="D91" s="82"/>
      <c r="E91" s="200"/>
      <c r="F91" s="86"/>
      <c r="G91" s="53"/>
      <c r="H91" s="53"/>
      <c r="I91" s="53"/>
      <c r="J91" s="53"/>
      <c r="K91" s="53"/>
      <c r="L91" s="53"/>
      <c r="M91" s="53"/>
      <c r="N91" s="53"/>
      <c r="O91" s="85"/>
    </row>
    <row r="92" spans="1:15" s="46" customFormat="1" ht="20.100000000000001" customHeight="1">
      <c r="A92" s="80">
        <f>+E97</f>
        <v>11</v>
      </c>
      <c r="B92" s="81" t="s">
        <v>851</v>
      </c>
      <c r="C92" s="58"/>
      <c r="D92" s="82" t="s">
        <v>1033</v>
      </c>
      <c r="E92" s="200"/>
      <c r="F92" s="86"/>
      <c r="G92" s="53"/>
      <c r="H92" s="53"/>
      <c r="I92" s="53"/>
      <c r="J92" s="53"/>
      <c r="K92" s="53"/>
      <c r="L92" s="53"/>
      <c r="M92" s="53"/>
      <c r="N92" s="53"/>
      <c r="O92" s="85"/>
    </row>
    <row r="93" spans="1:15" s="46" customFormat="1" ht="20.100000000000001" customHeight="1">
      <c r="A93" s="83" t="s">
        <v>835</v>
      </c>
      <c r="B93" s="81"/>
      <c r="C93" s="58" t="s">
        <v>787</v>
      </c>
      <c r="D93" s="82" t="s">
        <v>788</v>
      </c>
      <c r="E93" s="58" t="str">
        <f t="shared" ref="E93:E95" si="125">+CONCATENATE(A93,C93,D93)</f>
        <v>강제 사각박스 구조물자재비개소</v>
      </c>
      <c r="F93" s="86">
        <v>1</v>
      </c>
      <c r="G93" s="53">
        <f>+VLOOKUP($E:$E,설치일위집!$A:$I,6,FALSE)</f>
        <v>0</v>
      </c>
      <c r="H93" s="53">
        <f t="shared" ref="H93:H95" si="126">+TRUNC(F93*G93,0)</f>
        <v>0</v>
      </c>
      <c r="I93" s="53">
        <f>+VLOOKUP($E:$E,설치일위집!$A:$I,7,FALSE)</f>
        <v>0</v>
      </c>
      <c r="J93" s="53">
        <f t="shared" ref="J93:J95" si="127">+TRUNC(F93*I93,0)</f>
        <v>0</v>
      </c>
      <c r="K93" s="53">
        <f>+VLOOKUP($E:$E,설치일위집!$A:$I,8,FALSE)</f>
        <v>0</v>
      </c>
      <c r="L93" s="53">
        <f t="shared" ref="L93:L95" si="128">+TRUNC(F93*K93,0)</f>
        <v>0</v>
      </c>
      <c r="M93" s="53">
        <f t="shared" ref="M93:M95" si="129">+K93+I93+G93</f>
        <v>0</v>
      </c>
      <c r="N93" s="53">
        <f t="shared" ref="N93:N95" si="130">+L93+J93+H93</f>
        <v>0</v>
      </c>
      <c r="O93" s="85" t="str">
        <f>+"일위"&amp;VLOOKUP($E93,설치일위집!$A:$I,2,FALSE)&amp;"번"</f>
        <v>일위8번</v>
      </c>
    </row>
    <row r="94" spans="1:15" s="46" customFormat="1" ht="20.100000000000001" customHeight="1">
      <c r="A94" s="83" t="s">
        <v>835</v>
      </c>
      <c r="B94" s="81"/>
      <c r="C94" s="58" t="s">
        <v>845</v>
      </c>
      <c r="D94" s="82" t="s">
        <v>788</v>
      </c>
      <c r="E94" s="58" t="str">
        <f t="shared" si="125"/>
        <v>강제 사각박스 구조물가공비개소</v>
      </c>
      <c r="F94" s="86">
        <v>1</v>
      </c>
      <c r="G94" s="53">
        <f>+VLOOKUP($E:$E,설치일위집!$A:$I,6,FALSE)</f>
        <v>0</v>
      </c>
      <c r="H94" s="53">
        <f t="shared" si="126"/>
        <v>0</v>
      </c>
      <c r="I94" s="53">
        <f>+VLOOKUP($E:$E,설치일위집!$A:$I,7,FALSE)</f>
        <v>0</v>
      </c>
      <c r="J94" s="53">
        <f t="shared" si="127"/>
        <v>0</v>
      </c>
      <c r="K94" s="53">
        <f>+VLOOKUP($E:$E,설치일위집!$A:$I,8,FALSE)</f>
        <v>0</v>
      </c>
      <c r="L94" s="53">
        <f t="shared" si="128"/>
        <v>0</v>
      </c>
      <c r="M94" s="53">
        <f t="shared" si="129"/>
        <v>0</v>
      </c>
      <c r="N94" s="53">
        <f t="shared" si="130"/>
        <v>0</v>
      </c>
      <c r="O94" s="85" t="str">
        <f>+"일위"&amp;VLOOKUP($E94,설치일위집!$A:$I,2,FALSE)&amp;"번"</f>
        <v>일위9번</v>
      </c>
    </row>
    <row r="95" spans="1:15" s="46" customFormat="1" ht="20.100000000000001" customHeight="1">
      <c r="A95" s="83" t="s">
        <v>835</v>
      </c>
      <c r="B95" s="81"/>
      <c r="C95" s="58" t="s">
        <v>846</v>
      </c>
      <c r="D95" s="82" t="s">
        <v>788</v>
      </c>
      <c r="E95" s="58" t="str">
        <f t="shared" si="125"/>
        <v>강제 사각박스 구조물설치비개소</v>
      </c>
      <c r="F95" s="86">
        <v>1</v>
      </c>
      <c r="G95" s="53">
        <f>+VLOOKUP($E:$E,설치일위집!$A:$I,6,FALSE)</f>
        <v>0</v>
      </c>
      <c r="H95" s="53">
        <f t="shared" si="126"/>
        <v>0</v>
      </c>
      <c r="I95" s="53">
        <f>+VLOOKUP($E:$E,설치일위집!$A:$I,7,FALSE)</f>
        <v>0</v>
      </c>
      <c r="J95" s="53">
        <f t="shared" si="127"/>
        <v>0</v>
      </c>
      <c r="K95" s="53">
        <f>+VLOOKUP($E:$E,설치일위집!$A:$I,8,FALSE)</f>
        <v>0</v>
      </c>
      <c r="L95" s="53">
        <f t="shared" si="128"/>
        <v>0</v>
      </c>
      <c r="M95" s="53">
        <f t="shared" si="129"/>
        <v>0</v>
      </c>
      <c r="N95" s="53">
        <f t="shared" si="130"/>
        <v>0</v>
      </c>
      <c r="O95" s="85" t="str">
        <f>+"일위"&amp;VLOOKUP($E95,설치일위집!$A:$I,2,FALSE)&amp;"번"</f>
        <v>일위10번</v>
      </c>
    </row>
    <row r="96" spans="1:15" s="46" customFormat="1" ht="20.100000000000001" customHeight="1">
      <c r="A96" s="83"/>
      <c r="B96" s="81"/>
      <c r="C96" s="58"/>
      <c r="D96" s="82"/>
      <c r="E96" s="200"/>
      <c r="F96" s="86"/>
      <c r="G96" s="53"/>
      <c r="H96" s="53"/>
      <c r="I96" s="53"/>
      <c r="J96" s="53"/>
      <c r="K96" s="53"/>
      <c r="L96" s="53"/>
      <c r="M96" s="53"/>
      <c r="N96" s="53"/>
      <c r="O96" s="85"/>
    </row>
    <row r="97" spans="1:15" s="46" customFormat="1" ht="20.100000000000001" customHeight="1">
      <c r="A97" s="83" t="s">
        <v>703</v>
      </c>
      <c r="B97" s="81"/>
      <c r="C97" s="58"/>
      <c r="D97" s="82"/>
      <c r="E97" s="200">
        <f>+E90+1</f>
        <v>11</v>
      </c>
      <c r="F97" s="86"/>
      <c r="G97" s="53"/>
      <c r="H97" s="53">
        <f>SUM(H92:H96)</f>
        <v>0</v>
      </c>
      <c r="I97" s="53"/>
      <c r="J97" s="53">
        <f>SUM(J92:J96)</f>
        <v>0</v>
      </c>
      <c r="K97" s="53"/>
      <c r="L97" s="53">
        <f>SUM(L92:L96)</f>
        <v>0</v>
      </c>
      <c r="M97" s="53"/>
      <c r="N97" s="53">
        <f>+L97+J97+H97</f>
        <v>0</v>
      </c>
      <c r="O97" s="85"/>
    </row>
    <row r="98" spans="1:15" s="46" customFormat="1" ht="20.100000000000001" customHeight="1">
      <c r="A98" s="83"/>
      <c r="B98" s="81"/>
      <c r="C98" s="58"/>
      <c r="D98" s="82"/>
      <c r="E98" s="200"/>
      <c r="F98" s="86"/>
      <c r="G98" s="53"/>
      <c r="H98" s="53"/>
      <c r="I98" s="53"/>
      <c r="J98" s="53"/>
      <c r="K98" s="53"/>
      <c r="L98" s="53"/>
      <c r="M98" s="53"/>
      <c r="N98" s="53"/>
      <c r="O98" s="85"/>
    </row>
    <row r="99" spans="1:15" s="46" customFormat="1" ht="20.100000000000001" customHeight="1">
      <c r="A99" s="80">
        <f>+E105</f>
        <v>12</v>
      </c>
      <c r="B99" s="81" t="s">
        <v>853</v>
      </c>
      <c r="C99" s="58" t="s">
        <v>858</v>
      </c>
      <c r="D99" s="82" t="s">
        <v>859</v>
      </c>
      <c r="E99" s="200"/>
      <c r="F99" s="86"/>
      <c r="G99" s="53"/>
      <c r="H99" s="53"/>
      <c r="I99" s="53"/>
      <c r="J99" s="53"/>
      <c r="K99" s="53"/>
      <c r="L99" s="53"/>
      <c r="M99" s="53"/>
      <c r="N99" s="53"/>
      <c r="O99" s="85"/>
    </row>
    <row r="100" spans="1:15" s="46" customFormat="1" ht="20.100000000000001" customHeight="1">
      <c r="A100" s="83" t="s">
        <v>800</v>
      </c>
      <c r="B100" s="81"/>
      <c r="C100" s="58" t="s">
        <v>951</v>
      </c>
      <c r="D100" s="82" t="s">
        <v>754</v>
      </c>
      <c r="E100" s="58" t="str">
        <f t="shared" ref="E100:E103" si="131">+CONCATENATE(A100,C100,D100)</f>
        <v>전기아크용접6mm V형 입향M</v>
      </c>
      <c r="F100" s="86">
        <v>1.5</v>
      </c>
      <c r="G100" s="53">
        <f>+VLOOKUP($E:$E,설치일위집!$A:$I,6,FALSE)</f>
        <v>0</v>
      </c>
      <c r="H100" s="53">
        <f t="shared" ref="H100:H103" si="132">+TRUNC(F100*G100,0)</f>
        <v>0</v>
      </c>
      <c r="I100" s="53">
        <f>+VLOOKUP($E:$E,설치일위집!$A:$I,7,FALSE)</f>
        <v>0</v>
      </c>
      <c r="J100" s="53">
        <f t="shared" ref="J100:J103" si="133">+TRUNC(F100*I100,0)</f>
        <v>0</v>
      </c>
      <c r="K100" s="53">
        <f>+VLOOKUP($E:$E,설치일위집!$A:$I,8,FALSE)</f>
        <v>0</v>
      </c>
      <c r="L100" s="53">
        <f t="shared" ref="L100:L103" si="134">+TRUNC(F100*K100,0)</f>
        <v>0</v>
      </c>
      <c r="M100" s="53">
        <f t="shared" ref="M100:M103" si="135">+K100+I100+G100</f>
        <v>0</v>
      </c>
      <c r="N100" s="53">
        <f t="shared" ref="N100:N103" si="136">+L100+J100+H100</f>
        <v>0</v>
      </c>
      <c r="O100" s="85" t="str">
        <f>+"일위"&amp;VLOOKUP($E100,설치일위집!$A:$I,2,FALSE)&amp;"번"</f>
        <v>일위25번</v>
      </c>
    </row>
    <row r="101" spans="1:15" s="46" customFormat="1" ht="20.100000000000001" customHeight="1">
      <c r="A101" s="83" t="s">
        <v>848</v>
      </c>
      <c r="B101" s="81"/>
      <c r="C101" s="58" t="s">
        <v>854</v>
      </c>
      <c r="D101" s="82" t="s">
        <v>712</v>
      </c>
      <c r="E101" s="58" t="str">
        <f t="shared" si="131"/>
        <v>크레인(타이어)30TONhr</v>
      </c>
      <c r="F101" s="86">
        <v>0.5</v>
      </c>
      <c r="G101" s="53">
        <f>+VLOOKUP($E:$E,설치일위집!$A:$I,6,FALSE)</f>
        <v>0</v>
      </c>
      <c r="H101" s="53">
        <f t="shared" si="132"/>
        <v>0</v>
      </c>
      <c r="I101" s="53">
        <f>+VLOOKUP($E:$E,설치일위집!$A:$I,7,FALSE)</f>
        <v>0</v>
      </c>
      <c r="J101" s="53">
        <f t="shared" si="133"/>
        <v>0</v>
      </c>
      <c r="K101" s="53">
        <f>+VLOOKUP($E:$E,설치일위집!$A:$I,8,FALSE)</f>
        <v>0</v>
      </c>
      <c r="L101" s="53">
        <f t="shared" si="134"/>
        <v>0</v>
      </c>
      <c r="M101" s="53">
        <f t="shared" si="135"/>
        <v>0</v>
      </c>
      <c r="N101" s="53">
        <f t="shared" si="136"/>
        <v>0</v>
      </c>
      <c r="O101" s="85" t="str">
        <f>+"일위"&amp;VLOOKUP($E101,설치일위집!$A:$I,2,FALSE)&amp;"번"</f>
        <v>일위35번</v>
      </c>
    </row>
    <row r="102" spans="1:15" s="46" customFormat="1" ht="20.100000000000001" customHeight="1">
      <c r="A102" s="83" t="s">
        <v>11</v>
      </c>
      <c r="B102" s="81"/>
      <c r="C102" s="58" t="s">
        <v>850</v>
      </c>
      <c r="D102" s="82" t="s">
        <v>805</v>
      </c>
      <c r="E102" s="58" t="str">
        <f t="shared" si="131"/>
        <v>보통인부2인 / 8hr * 2인</v>
      </c>
      <c r="F102" s="86">
        <v>0.5</v>
      </c>
      <c r="G102" s="53">
        <v>0</v>
      </c>
      <c r="H102" s="53">
        <f t="shared" si="132"/>
        <v>0</v>
      </c>
      <c r="I102" s="53">
        <f>+VLOOKUP($A:$A,설치노임!$B:$I,5,FALSE)</f>
        <v>0</v>
      </c>
      <c r="J102" s="53">
        <f t="shared" si="133"/>
        <v>0</v>
      </c>
      <c r="K102" s="53">
        <v>0</v>
      </c>
      <c r="L102" s="53">
        <f t="shared" si="134"/>
        <v>0</v>
      </c>
      <c r="M102" s="53">
        <f t="shared" si="135"/>
        <v>0</v>
      </c>
      <c r="N102" s="53">
        <f t="shared" si="136"/>
        <v>0</v>
      </c>
      <c r="O102" s="85" t="str">
        <f>+"설치노임"&amp;VLOOKUP(A102,설치노임!$B:$I,7,FALSE)&amp;"번"</f>
        <v>설치노임1002번</v>
      </c>
    </row>
    <row r="103" spans="1:15" s="46" customFormat="1" ht="20.100000000000001" customHeight="1">
      <c r="A103" s="83" t="s">
        <v>79</v>
      </c>
      <c r="B103" s="81"/>
      <c r="C103" s="58" t="s">
        <v>850</v>
      </c>
      <c r="D103" s="82" t="s">
        <v>805</v>
      </c>
      <c r="E103" s="58" t="str">
        <f t="shared" si="131"/>
        <v>특별인부2인 / 8hr * 2인</v>
      </c>
      <c r="F103" s="86">
        <v>0.5</v>
      </c>
      <c r="G103" s="53">
        <v>0</v>
      </c>
      <c r="H103" s="53">
        <f t="shared" si="132"/>
        <v>0</v>
      </c>
      <c r="I103" s="53">
        <f>+VLOOKUP($A:$A,설치노임!$B:$I,5,FALSE)</f>
        <v>0</v>
      </c>
      <c r="J103" s="53">
        <f t="shared" si="133"/>
        <v>0</v>
      </c>
      <c r="K103" s="53">
        <v>0</v>
      </c>
      <c r="L103" s="53">
        <f t="shared" si="134"/>
        <v>0</v>
      </c>
      <c r="M103" s="53">
        <f t="shared" si="135"/>
        <v>0</v>
      </c>
      <c r="N103" s="53">
        <f t="shared" si="136"/>
        <v>0</v>
      </c>
      <c r="O103" s="85" t="str">
        <f>+"설치노임"&amp;VLOOKUP(A103,설치노임!$B:$I,7,FALSE)&amp;"번"</f>
        <v>설치노임1003번</v>
      </c>
    </row>
    <row r="104" spans="1:15" s="46" customFormat="1" ht="20.100000000000001" customHeight="1">
      <c r="A104" s="83"/>
      <c r="B104" s="81"/>
      <c r="C104" s="58"/>
      <c r="D104" s="82"/>
      <c r="E104" s="200"/>
      <c r="F104" s="86"/>
      <c r="G104" s="53"/>
      <c r="H104" s="53"/>
      <c r="I104" s="53"/>
      <c r="J104" s="53"/>
      <c r="K104" s="53"/>
      <c r="L104" s="53"/>
      <c r="M104" s="53"/>
      <c r="N104" s="53"/>
      <c r="O104" s="85"/>
    </row>
    <row r="105" spans="1:15" s="46" customFormat="1" ht="20.100000000000001" customHeight="1">
      <c r="A105" s="83" t="s">
        <v>688</v>
      </c>
      <c r="B105" s="81"/>
      <c r="C105" s="58"/>
      <c r="D105" s="82"/>
      <c r="E105" s="200">
        <f>+E97+1</f>
        <v>12</v>
      </c>
      <c r="F105" s="86"/>
      <c r="G105" s="53"/>
      <c r="H105" s="53">
        <f>SUM(H99:H104)</f>
        <v>0</v>
      </c>
      <c r="I105" s="53"/>
      <c r="J105" s="53">
        <f>SUM(J99:J104)</f>
        <v>0</v>
      </c>
      <c r="K105" s="53"/>
      <c r="L105" s="53">
        <f>SUM(L99:L104)</f>
        <v>0</v>
      </c>
      <c r="M105" s="53"/>
      <c r="N105" s="53">
        <f>+L105+J105+H105</f>
        <v>0</v>
      </c>
      <c r="O105" s="85"/>
    </row>
    <row r="106" spans="1:15" s="46" customFormat="1" ht="20.100000000000001" customHeight="1">
      <c r="A106" s="83"/>
      <c r="B106" s="81"/>
      <c r="C106" s="58"/>
      <c r="D106" s="82"/>
      <c r="E106" s="200"/>
      <c r="F106" s="86"/>
      <c r="G106" s="53"/>
      <c r="H106" s="53"/>
      <c r="I106" s="53"/>
      <c r="J106" s="53"/>
      <c r="K106" s="53"/>
      <c r="L106" s="53"/>
      <c r="M106" s="53"/>
      <c r="N106" s="53"/>
      <c r="O106" s="85"/>
    </row>
    <row r="107" spans="1:15" s="46" customFormat="1" ht="20.100000000000001" customHeight="1">
      <c r="A107" s="80">
        <f>+E112</f>
        <v>13</v>
      </c>
      <c r="B107" s="81" t="s">
        <v>853</v>
      </c>
      <c r="C107" s="58"/>
      <c r="D107" s="82" t="s">
        <v>860</v>
      </c>
      <c r="E107" s="200"/>
      <c r="F107" s="86"/>
      <c r="G107" s="53"/>
      <c r="H107" s="53"/>
      <c r="I107" s="53"/>
      <c r="J107" s="53"/>
      <c r="K107" s="53"/>
      <c r="L107" s="53"/>
      <c r="M107" s="53"/>
      <c r="N107" s="53"/>
      <c r="O107" s="85"/>
    </row>
    <row r="108" spans="1:15" s="46" customFormat="1" ht="20.100000000000001" customHeight="1">
      <c r="A108" s="83" t="s">
        <v>855</v>
      </c>
      <c r="B108" s="81"/>
      <c r="C108" s="58" t="s">
        <v>856</v>
      </c>
      <c r="D108" s="82" t="s">
        <v>696</v>
      </c>
      <c r="E108" s="58" t="str">
        <f t="shared" ref="E108:E110" si="137">+CONCATENATE(A108,C108,D108)</f>
        <v>강제 슈 제작잡철물제작(단순)Ton</v>
      </c>
      <c r="F108" s="86">
        <v>3.6200000000000003E-2</v>
      </c>
      <c r="G108" s="53">
        <f>+설치일위집!F26</f>
        <v>0</v>
      </c>
      <c r="H108" s="53">
        <f t="shared" ref="H108:H110" si="138">+TRUNC(F108*G108,0)</f>
        <v>0</v>
      </c>
      <c r="I108" s="53">
        <f>+설치일위집!G26</f>
        <v>0</v>
      </c>
      <c r="J108" s="53">
        <f t="shared" ref="J108:J110" si="139">+TRUNC(F108*I108,0)</f>
        <v>0</v>
      </c>
      <c r="K108" s="53">
        <f>+설치일위집!H26</f>
        <v>0</v>
      </c>
      <c r="L108" s="53">
        <f t="shared" ref="L108:L110" si="140">+TRUNC(F108*K108,0)</f>
        <v>0</v>
      </c>
      <c r="M108" s="53">
        <f t="shared" ref="M108:M110" si="141">+K108+I108+G108</f>
        <v>0</v>
      </c>
      <c r="N108" s="53">
        <f t="shared" ref="N108:N110" si="142">+L108+J108+H108</f>
        <v>0</v>
      </c>
      <c r="O108" s="85" t="str">
        <f>+"일위"&amp;설치일위집!B26&amp;"번"</f>
        <v>일위22번</v>
      </c>
    </row>
    <row r="109" spans="1:15" s="46" customFormat="1" ht="20.100000000000001" customHeight="1">
      <c r="A109" s="83" t="s">
        <v>852</v>
      </c>
      <c r="B109" s="81"/>
      <c r="C109" s="58" t="s">
        <v>846</v>
      </c>
      <c r="D109" s="82" t="s">
        <v>788</v>
      </c>
      <c r="E109" s="58" t="str">
        <f t="shared" si="137"/>
        <v>강제 슈 콘크리트설치비개소</v>
      </c>
      <c r="F109" s="86">
        <v>1</v>
      </c>
      <c r="G109" s="53">
        <f>+VLOOKUP($E:$E,설치일위집!$A:$I,6,FALSE)</f>
        <v>0</v>
      </c>
      <c r="H109" s="53">
        <f t="shared" si="138"/>
        <v>0</v>
      </c>
      <c r="I109" s="53">
        <f>+VLOOKUP($E:$E,설치일위집!$A:$I,7,FALSE)</f>
        <v>0</v>
      </c>
      <c r="J109" s="53">
        <f t="shared" si="139"/>
        <v>0</v>
      </c>
      <c r="K109" s="53">
        <f>+VLOOKUP($E:$E,설치일위집!$A:$I,8,FALSE)</f>
        <v>0</v>
      </c>
      <c r="L109" s="53">
        <f t="shared" si="140"/>
        <v>0</v>
      </c>
      <c r="M109" s="53">
        <f t="shared" si="141"/>
        <v>0</v>
      </c>
      <c r="N109" s="53">
        <f t="shared" si="142"/>
        <v>0</v>
      </c>
      <c r="O109" s="85" t="str">
        <f>+"일위"&amp;VLOOKUP($E109,설치일위집!$A:$I,2,FALSE)&amp;"번"</f>
        <v>일위12번</v>
      </c>
    </row>
    <row r="110" spans="1:15" s="46" customFormat="1" ht="20.100000000000001" customHeight="1">
      <c r="A110" s="83" t="s">
        <v>857</v>
      </c>
      <c r="B110" s="81"/>
      <c r="C110" s="58" t="s">
        <v>791</v>
      </c>
      <c r="D110" s="82" t="s">
        <v>788</v>
      </c>
      <c r="E110" s="58" t="str">
        <f t="shared" si="137"/>
        <v>강제 슈 콘크리트 제작개소</v>
      </c>
      <c r="F110" s="86">
        <v>1</v>
      </c>
      <c r="G110" s="53">
        <f>+VLOOKUP($E:$E,설치일위집!$A:$I,6,FALSE)</f>
        <v>0</v>
      </c>
      <c r="H110" s="53">
        <f t="shared" si="138"/>
        <v>0</v>
      </c>
      <c r="I110" s="53">
        <f>+VLOOKUP($E:$E,설치일위집!$A:$I,7,FALSE)</f>
        <v>0</v>
      </c>
      <c r="J110" s="53">
        <f t="shared" si="139"/>
        <v>0</v>
      </c>
      <c r="K110" s="53">
        <f>+VLOOKUP($E:$E,설치일위집!$A:$I,8,FALSE)</f>
        <v>0</v>
      </c>
      <c r="L110" s="53">
        <f t="shared" si="140"/>
        <v>0</v>
      </c>
      <c r="M110" s="53">
        <f t="shared" si="141"/>
        <v>0</v>
      </c>
      <c r="N110" s="53">
        <f t="shared" si="142"/>
        <v>0</v>
      </c>
      <c r="O110" s="85" t="str">
        <f>+"일위"&amp;VLOOKUP($E110,설치일위집!$A:$I,2,FALSE)&amp;"번"</f>
        <v>일위14번</v>
      </c>
    </row>
    <row r="111" spans="1:15" s="46" customFormat="1" ht="20.100000000000001" customHeight="1">
      <c r="A111" s="83"/>
      <c r="B111" s="81"/>
      <c r="C111" s="58"/>
      <c r="D111" s="82"/>
      <c r="E111" s="200"/>
      <c r="F111" s="86"/>
      <c r="G111" s="53"/>
      <c r="H111" s="53"/>
      <c r="I111" s="53"/>
      <c r="J111" s="53"/>
      <c r="K111" s="53"/>
      <c r="L111" s="53"/>
      <c r="M111" s="53"/>
      <c r="N111" s="53"/>
      <c r="O111" s="85"/>
    </row>
    <row r="112" spans="1:15" s="46" customFormat="1" ht="20.100000000000001" customHeight="1">
      <c r="A112" s="83" t="s">
        <v>688</v>
      </c>
      <c r="B112" s="81"/>
      <c r="C112" s="58"/>
      <c r="D112" s="82"/>
      <c r="E112" s="200">
        <f>+E105+1</f>
        <v>13</v>
      </c>
      <c r="F112" s="86"/>
      <c r="G112" s="53"/>
      <c r="H112" s="53">
        <f>SUM(H107:H111)</f>
        <v>0</v>
      </c>
      <c r="I112" s="53"/>
      <c r="J112" s="53">
        <f>SUM(J107:J111)</f>
        <v>0</v>
      </c>
      <c r="K112" s="53"/>
      <c r="L112" s="53">
        <f>SUM(L107:L111)</f>
        <v>0</v>
      </c>
      <c r="M112" s="53"/>
      <c r="N112" s="53">
        <f>+L112+J112+H112</f>
        <v>0</v>
      </c>
      <c r="O112" s="85"/>
    </row>
    <row r="113" spans="1:15" s="46" customFormat="1" ht="20.100000000000001" customHeight="1">
      <c r="A113" s="83"/>
      <c r="B113" s="81"/>
      <c r="C113" s="58"/>
      <c r="D113" s="82"/>
      <c r="E113" s="200"/>
      <c r="F113" s="86"/>
      <c r="G113" s="53"/>
      <c r="H113" s="53"/>
      <c r="I113" s="53"/>
      <c r="J113" s="53"/>
      <c r="K113" s="53"/>
      <c r="L113" s="53"/>
      <c r="M113" s="53"/>
      <c r="N113" s="53"/>
      <c r="O113" s="85"/>
    </row>
    <row r="114" spans="1:15" s="46" customFormat="1" ht="20.100000000000001" customHeight="1">
      <c r="A114" s="80">
        <f>+E124</f>
        <v>14</v>
      </c>
      <c r="B114" s="81" t="s">
        <v>861</v>
      </c>
      <c r="C114" s="58"/>
      <c r="D114" s="82" t="s">
        <v>859</v>
      </c>
      <c r="E114" s="200"/>
      <c r="F114" s="86"/>
      <c r="G114" s="53"/>
      <c r="H114" s="53"/>
      <c r="I114" s="53"/>
      <c r="J114" s="53"/>
      <c r="K114" s="53"/>
      <c r="L114" s="53"/>
      <c r="M114" s="53"/>
      <c r="N114" s="53"/>
      <c r="O114" s="85"/>
    </row>
    <row r="115" spans="1:15" s="46" customFormat="1" ht="20.100000000000001" customHeight="1">
      <c r="A115" s="83" t="s">
        <v>862</v>
      </c>
      <c r="B115" s="81"/>
      <c r="C115" s="58" t="s">
        <v>863</v>
      </c>
      <c r="D115" s="82" t="s">
        <v>384</v>
      </c>
      <c r="E115" s="58" t="str">
        <f t="shared" ref="E115:E122" si="143">+CONCATENATE(A115,C115,D115)</f>
        <v>콘크리트 타설(소형)레미콘-VIB제외㎥</v>
      </c>
      <c r="F115" s="86">
        <v>0.12</v>
      </c>
      <c r="G115" s="53">
        <f>+VLOOKUP($E:$E,설치일위집!$A:$I,6,FALSE)</f>
        <v>0</v>
      </c>
      <c r="H115" s="53">
        <f t="shared" ref="H115" si="144">+TRUNC(F115*G115,0)</f>
        <v>0</v>
      </c>
      <c r="I115" s="53">
        <f>+VLOOKUP($E:$E,설치일위집!$A:$I,7,FALSE)</f>
        <v>0</v>
      </c>
      <c r="J115" s="53">
        <f t="shared" ref="J115" si="145">+TRUNC(F115*I115,0)</f>
        <v>0</v>
      </c>
      <c r="K115" s="53">
        <f>+VLOOKUP($E:$E,설치일위집!$A:$I,8,FALSE)</f>
        <v>0</v>
      </c>
      <c r="L115" s="53">
        <f t="shared" ref="L115" si="146">+TRUNC(F115*K115,0)</f>
        <v>0</v>
      </c>
      <c r="M115" s="53">
        <f t="shared" ref="M115" si="147">+K115+I115+G115</f>
        <v>0</v>
      </c>
      <c r="N115" s="53">
        <f t="shared" ref="N115" si="148">+L115+J115+H115</f>
        <v>0</v>
      </c>
      <c r="O115" s="85" t="str">
        <f>+"일위"&amp;VLOOKUP($E115,설치일위집!$A:$I,2,FALSE)&amp;"번"</f>
        <v>일위39번</v>
      </c>
    </row>
    <row r="116" spans="1:15" s="46" customFormat="1" ht="20.100000000000001" customHeight="1">
      <c r="A116" s="83" t="s">
        <v>864</v>
      </c>
      <c r="B116" s="81"/>
      <c r="C116" s="58" t="s">
        <v>865</v>
      </c>
      <c r="D116" s="82" t="s">
        <v>0</v>
      </c>
      <c r="E116" s="58" t="str">
        <f t="shared" si="143"/>
        <v>합판거푸집2회(소규모)㎡</v>
      </c>
      <c r="F116" s="86">
        <v>2.72</v>
      </c>
      <c r="G116" s="53">
        <f>+VLOOKUP($E:$E,설치일위집!$A:$I,6,FALSE)</f>
        <v>0</v>
      </c>
      <c r="H116" s="53">
        <f t="shared" ref="H116:H120" si="149">+TRUNC(F116*G116,0)</f>
        <v>0</v>
      </c>
      <c r="I116" s="53">
        <f>+VLOOKUP($E:$E,설치일위집!$A:$I,7,FALSE)</f>
        <v>0</v>
      </c>
      <c r="J116" s="53">
        <f t="shared" ref="J116:J118" si="150">+TRUNC(F116*I116,0)</f>
        <v>0</v>
      </c>
      <c r="K116" s="53">
        <f>+VLOOKUP($E:$E,설치일위집!$A:$I,8,FALSE)</f>
        <v>0</v>
      </c>
      <c r="L116" s="53">
        <f t="shared" ref="L116:L120" si="151">+TRUNC(F116*K116,0)</f>
        <v>0</v>
      </c>
      <c r="M116" s="53">
        <f t="shared" ref="M116:M120" si="152">+K116+I116+G116</f>
        <v>0</v>
      </c>
      <c r="N116" s="53">
        <f t="shared" ref="N116:N120" si="153">+L116+J116+H116</f>
        <v>0</v>
      </c>
      <c r="O116" s="85" t="str">
        <f>+"일위"&amp;VLOOKUP($E116,설치일위집!$A:$I,2,FALSE)&amp;"번"</f>
        <v>일위38번</v>
      </c>
    </row>
    <row r="117" spans="1:15" s="46" customFormat="1" ht="20.100000000000001" customHeight="1">
      <c r="A117" s="83" t="s">
        <v>866</v>
      </c>
      <c r="B117" s="81"/>
      <c r="C117" s="58" t="s">
        <v>867</v>
      </c>
      <c r="D117" s="82" t="s">
        <v>384</v>
      </c>
      <c r="E117" s="58" t="str">
        <f t="shared" si="143"/>
        <v>레미콘(서울)-사급25-21-12㎥</v>
      </c>
      <c r="F117" s="86">
        <v>0.12</v>
      </c>
      <c r="G117" s="53">
        <f>+VLOOKUP($E117,단가!$A:$P,15,FALSE)</f>
        <v>0</v>
      </c>
      <c r="H117" s="53">
        <f t="shared" si="149"/>
        <v>0</v>
      </c>
      <c r="I117" s="53">
        <v>0</v>
      </c>
      <c r="J117" s="53">
        <f t="shared" si="150"/>
        <v>0</v>
      </c>
      <c r="K117" s="53">
        <v>0</v>
      </c>
      <c r="L117" s="53">
        <f t="shared" si="151"/>
        <v>0</v>
      </c>
      <c r="M117" s="53">
        <f t="shared" si="152"/>
        <v>0</v>
      </c>
      <c r="N117" s="53">
        <f t="shared" si="153"/>
        <v>0</v>
      </c>
      <c r="O117" s="85" t="str">
        <f>+"단가"&amp;VLOOKUP($E117,단가!$A:$P,2,FALSE)&amp;"번"</f>
        <v>단가21번</v>
      </c>
    </row>
    <row r="118" spans="1:15" s="46" customFormat="1" ht="20.100000000000001" customHeight="1">
      <c r="A118" s="83" t="s">
        <v>868</v>
      </c>
      <c r="B118" s="81"/>
      <c r="C118" s="58" t="s">
        <v>960</v>
      </c>
      <c r="D118" s="82" t="s">
        <v>727</v>
      </c>
      <c r="E118" s="58" t="str">
        <f t="shared" si="143"/>
        <v>열연강판(후판)6≤T≤9TON</v>
      </c>
      <c r="F118" s="86">
        <v>3.6200000000000003E-2</v>
      </c>
      <c r="G118" s="53">
        <f>+VLOOKUP($E118,단가!$A:$P,15,FALSE)</f>
        <v>0</v>
      </c>
      <c r="H118" s="53">
        <f t="shared" si="149"/>
        <v>0</v>
      </c>
      <c r="I118" s="53">
        <v>0</v>
      </c>
      <c r="J118" s="53">
        <f t="shared" si="150"/>
        <v>0</v>
      </c>
      <c r="K118" s="53">
        <v>0</v>
      </c>
      <c r="L118" s="53">
        <f t="shared" si="151"/>
        <v>0</v>
      </c>
      <c r="M118" s="53">
        <f t="shared" si="152"/>
        <v>0</v>
      </c>
      <c r="N118" s="53">
        <f t="shared" si="153"/>
        <v>0</v>
      </c>
      <c r="O118" s="85" t="str">
        <f>+"단가"&amp;VLOOKUP($E118,단가!$A:$P,2,FALSE)&amp;"번"</f>
        <v>단가22번</v>
      </c>
    </row>
    <row r="119" spans="1:15" s="46" customFormat="1" ht="20.100000000000001" customHeight="1">
      <c r="A119" s="83" t="s">
        <v>848</v>
      </c>
      <c r="B119" s="81"/>
      <c r="C119" s="58" t="s">
        <v>869</v>
      </c>
      <c r="D119" s="82" t="s">
        <v>712</v>
      </c>
      <c r="E119" s="58" t="str">
        <f t="shared" si="143"/>
        <v>크레인(타이어)30Tonhr</v>
      </c>
      <c r="F119" s="86">
        <v>0.5</v>
      </c>
      <c r="G119" s="53">
        <f>+VLOOKUP($E:$E,설치일위집!$A:$I,6,FALSE)</f>
        <v>0</v>
      </c>
      <c r="H119" s="53">
        <f t="shared" ref="H119" si="154">+TRUNC(F119*G119,0)</f>
        <v>0</v>
      </c>
      <c r="I119" s="53">
        <f>+VLOOKUP($E:$E,설치일위집!$A:$I,7,FALSE)</f>
        <v>0</v>
      </c>
      <c r="J119" s="53">
        <f t="shared" ref="J119" si="155">+TRUNC(F119*I119,0)</f>
        <v>0</v>
      </c>
      <c r="K119" s="53">
        <f>+VLOOKUP($E:$E,설치일위집!$A:$I,8,FALSE)</f>
        <v>0</v>
      </c>
      <c r="L119" s="53">
        <f t="shared" ref="L119" si="156">+TRUNC(F119*K119,0)</f>
        <v>0</v>
      </c>
      <c r="M119" s="53">
        <f t="shared" ref="M119" si="157">+K119+I119+G119</f>
        <v>0</v>
      </c>
      <c r="N119" s="53">
        <f t="shared" ref="N119" si="158">+L119+J119+H119</f>
        <v>0</v>
      </c>
      <c r="O119" s="85" t="str">
        <f>+"일위"&amp;VLOOKUP($E119,설치일위집!$A:$I,2,FALSE)&amp;"번"</f>
        <v>일위35번</v>
      </c>
    </row>
    <row r="120" spans="1:15" s="46" customFormat="1" ht="20.100000000000001" customHeight="1">
      <c r="A120" s="83" t="s">
        <v>11</v>
      </c>
      <c r="B120" s="81"/>
      <c r="C120" s="58" t="s">
        <v>870</v>
      </c>
      <c r="D120" s="82" t="s">
        <v>805</v>
      </c>
      <c r="E120" s="58" t="str">
        <f t="shared" si="143"/>
        <v>보통인부3인 / 8hr * 2인</v>
      </c>
      <c r="F120" s="86">
        <v>0.75</v>
      </c>
      <c r="G120" s="53">
        <v>0</v>
      </c>
      <c r="H120" s="53">
        <f t="shared" si="149"/>
        <v>0</v>
      </c>
      <c r="I120" s="53">
        <f>+VLOOKUP($A:$A,설치노임!$B:$H,5,FALSE)</f>
        <v>0</v>
      </c>
      <c r="J120" s="53">
        <f>+TRUNC(F120*I120,0)</f>
        <v>0</v>
      </c>
      <c r="K120" s="53">
        <v>0</v>
      </c>
      <c r="L120" s="53">
        <f t="shared" si="151"/>
        <v>0</v>
      </c>
      <c r="M120" s="53">
        <f t="shared" si="152"/>
        <v>0</v>
      </c>
      <c r="N120" s="53">
        <f t="shared" si="153"/>
        <v>0</v>
      </c>
      <c r="O120" s="85" t="str">
        <f>+"설치노임"&amp;VLOOKUP(A120,설치노임!$B:$I,7,FALSE)&amp;"번"</f>
        <v>설치노임1002번</v>
      </c>
    </row>
    <row r="121" spans="1:15" s="46" customFormat="1" ht="20.100000000000001" customHeight="1">
      <c r="A121" s="83" t="s">
        <v>79</v>
      </c>
      <c r="B121" s="81"/>
      <c r="C121" s="58" t="s">
        <v>850</v>
      </c>
      <c r="D121" s="82" t="s">
        <v>805</v>
      </c>
      <c r="E121" s="58" t="str">
        <f t="shared" si="143"/>
        <v>특별인부2인 / 8hr * 2인</v>
      </c>
      <c r="F121" s="86">
        <v>0.5</v>
      </c>
      <c r="G121" s="53">
        <v>0</v>
      </c>
      <c r="H121" s="53">
        <f t="shared" ref="H121:H122" si="159">+TRUNC(F121*G121,0)</f>
        <v>0</v>
      </c>
      <c r="I121" s="53">
        <f>+VLOOKUP($A:$A,설치노임!$B:$H,5,FALSE)</f>
        <v>0</v>
      </c>
      <c r="J121" s="53">
        <f>+TRUNC(F121*I121,0)</f>
        <v>0</v>
      </c>
      <c r="K121" s="53">
        <v>0</v>
      </c>
      <c r="L121" s="53">
        <f t="shared" ref="L121:L122" si="160">+TRUNC(F121*K121,0)</f>
        <v>0</v>
      </c>
      <c r="M121" s="53">
        <f t="shared" ref="M121:M122" si="161">+K121+I121+G121</f>
        <v>0</v>
      </c>
      <c r="N121" s="53">
        <f t="shared" ref="N121:N122" si="162">+L121+J121+H121</f>
        <v>0</v>
      </c>
      <c r="O121" s="85" t="str">
        <f>+"설치노임"&amp;VLOOKUP(A121,설치노임!$B:$I,7,FALSE)&amp;"번"</f>
        <v>설치노임1003번</v>
      </c>
    </row>
    <row r="122" spans="1:15" s="46" customFormat="1" ht="20.100000000000001" customHeight="1">
      <c r="A122" s="83" t="s">
        <v>1349</v>
      </c>
      <c r="B122" s="81"/>
      <c r="C122" s="58" t="s">
        <v>872</v>
      </c>
      <c r="D122" s="82" t="s">
        <v>873</v>
      </c>
      <c r="E122" s="58" t="str">
        <f t="shared" si="143"/>
        <v>육상운반 및 거치제작장-현장ton</v>
      </c>
      <c r="F122" s="86">
        <v>0.31219999999999998</v>
      </c>
      <c r="G122" s="53">
        <f>+VLOOKUP($E:$E,설치일위집!$A:$I,6,FALSE)</f>
        <v>0</v>
      </c>
      <c r="H122" s="53">
        <f t="shared" si="159"/>
        <v>0</v>
      </c>
      <c r="I122" s="53">
        <f>+VLOOKUP($E:$E,설치일위집!$A:$I,7,FALSE)</f>
        <v>0</v>
      </c>
      <c r="J122" s="53">
        <f t="shared" ref="J122" si="163">+TRUNC(F122*I122,0)</f>
        <v>0</v>
      </c>
      <c r="K122" s="53">
        <f>+VLOOKUP($E:$E,설치일위집!$A:$I,8,FALSE)</f>
        <v>0</v>
      </c>
      <c r="L122" s="53">
        <f t="shared" si="160"/>
        <v>0</v>
      </c>
      <c r="M122" s="53">
        <f t="shared" si="161"/>
        <v>0</v>
      </c>
      <c r="N122" s="53">
        <f t="shared" si="162"/>
        <v>0</v>
      </c>
      <c r="O122" s="85" t="str">
        <f>+"일위"&amp;VLOOKUP($E122,설치일위집!$A:$I,2,FALSE)&amp;"번"</f>
        <v>일위52번</v>
      </c>
    </row>
    <row r="123" spans="1:15" s="46" customFormat="1" ht="20.100000000000001" customHeight="1">
      <c r="A123" s="83"/>
      <c r="B123" s="81"/>
      <c r="C123" s="58"/>
      <c r="D123" s="82"/>
      <c r="E123" s="200"/>
      <c r="F123" s="86"/>
      <c r="G123" s="53"/>
      <c r="H123" s="53"/>
      <c r="I123" s="53"/>
      <c r="J123" s="53"/>
      <c r="K123" s="53"/>
      <c r="L123" s="53"/>
      <c r="M123" s="53"/>
      <c r="N123" s="53"/>
      <c r="O123" s="85"/>
    </row>
    <row r="124" spans="1:15" s="46" customFormat="1" ht="20.100000000000001" customHeight="1">
      <c r="A124" s="83" t="s">
        <v>688</v>
      </c>
      <c r="B124" s="81"/>
      <c r="C124" s="58"/>
      <c r="D124" s="82"/>
      <c r="E124" s="200">
        <f>+E112+1</f>
        <v>14</v>
      </c>
      <c r="F124" s="86"/>
      <c r="G124" s="53"/>
      <c r="H124" s="53">
        <f>SUM(H114:H123)</f>
        <v>0</v>
      </c>
      <c r="I124" s="53"/>
      <c r="J124" s="53">
        <f>SUM(J114:J123)</f>
        <v>0</v>
      </c>
      <c r="K124" s="53"/>
      <c r="L124" s="53">
        <f>SUM(L114:L123)</f>
        <v>0</v>
      </c>
      <c r="M124" s="53"/>
      <c r="N124" s="53">
        <f>+L124+J124+H124</f>
        <v>0</v>
      </c>
      <c r="O124" s="85"/>
    </row>
    <row r="125" spans="1:15" s="46" customFormat="1" ht="20.100000000000001" customHeight="1">
      <c r="A125" s="83"/>
      <c r="B125" s="81"/>
      <c r="C125" s="58"/>
      <c r="D125" s="82"/>
      <c r="E125" s="200"/>
      <c r="F125" s="86"/>
      <c r="G125" s="53"/>
      <c r="H125" s="53"/>
      <c r="I125" s="53"/>
      <c r="J125" s="53"/>
      <c r="K125" s="53"/>
      <c r="L125" s="53"/>
      <c r="M125" s="53"/>
      <c r="N125" s="53"/>
      <c r="O125" s="85"/>
    </row>
    <row r="126" spans="1:15" s="46" customFormat="1" ht="20.100000000000001" customHeight="1">
      <c r="A126" s="80">
        <f>+E131</f>
        <v>15</v>
      </c>
      <c r="B126" s="81" t="s">
        <v>874</v>
      </c>
      <c r="C126" s="58" t="s">
        <v>875</v>
      </c>
      <c r="D126" s="82" t="s">
        <v>827</v>
      </c>
      <c r="E126" s="200"/>
      <c r="F126" s="86"/>
      <c r="G126" s="53"/>
      <c r="H126" s="53"/>
      <c r="I126" s="53"/>
      <c r="J126" s="53"/>
      <c r="K126" s="53"/>
      <c r="L126" s="53"/>
      <c r="M126" s="53"/>
      <c r="N126" s="53"/>
      <c r="O126" s="85"/>
    </row>
    <row r="127" spans="1:15" s="46" customFormat="1" ht="20.100000000000001" customHeight="1">
      <c r="A127" s="83" t="s">
        <v>876</v>
      </c>
      <c r="B127" s="81"/>
      <c r="C127" s="58" t="s">
        <v>878</v>
      </c>
      <c r="D127" s="82" t="s">
        <v>696</v>
      </c>
      <c r="E127" s="58" t="str">
        <f t="shared" ref="E127:E129" si="164">+CONCATENATE(A127,C127,D127)</f>
        <v>철판5*4*8Ton</v>
      </c>
      <c r="F127" s="86">
        <v>0.2</v>
      </c>
      <c r="G127" s="53">
        <f>+VLOOKUP($E127,단가!$A:$P,15,FALSE)</f>
        <v>0</v>
      </c>
      <c r="H127" s="53">
        <f t="shared" ref="H127:H129" si="165">+TRUNC(F127*G127,0)</f>
        <v>0</v>
      </c>
      <c r="I127" s="53">
        <v>0</v>
      </c>
      <c r="J127" s="53">
        <f>+TRUNC(F127*I127,0)</f>
        <v>0</v>
      </c>
      <c r="K127" s="53">
        <v>0</v>
      </c>
      <c r="L127" s="53">
        <f t="shared" ref="L127:L129" si="166">+TRUNC(F127*K127,0)</f>
        <v>0</v>
      </c>
      <c r="M127" s="53">
        <f t="shared" ref="M127:M129" si="167">+K127+I127+G127</f>
        <v>0</v>
      </c>
      <c r="N127" s="53">
        <f t="shared" ref="N127:N129" si="168">+L127+J127+H127</f>
        <v>0</v>
      </c>
      <c r="O127" s="85" t="str">
        <f>+"단가"&amp;VLOOKUP($E127,단가!$A:$P,2,FALSE)&amp;"번"</f>
        <v>단가23번</v>
      </c>
    </row>
    <row r="128" spans="1:15" s="46" customFormat="1" ht="20.100000000000001" customHeight="1">
      <c r="A128" s="83" t="s">
        <v>877</v>
      </c>
      <c r="B128" s="81"/>
      <c r="C128" s="58" t="s">
        <v>879</v>
      </c>
      <c r="D128" s="82" t="s">
        <v>696</v>
      </c>
      <c r="E128" s="58" t="str">
        <f t="shared" si="164"/>
        <v>철판6*5*10Ton</v>
      </c>
      <c r="F128" s="86">
        <v>0.33333000000000002</v>
      </c>
      <c r="G128" s="53">
        <f>+VLOOKUP($E128,단가!$A:$P,15,FALSE)</f>
        <v>0</v>
      </c>
      <c r="H128" s="53">
        <f t="shared" si="165"/>
        <v>0</v>
      </c>
      <c r="I128" s="53">
        <v>0</v>
      </c>
      <c r="J128" s="53">
        <f>+TRUNC(F128*I128,0)</f>
        <v>0</v>
      </c>
      <c r="K128" s="53">
        <v>0</v>
      </c>
      <c r="L128" s="53">
        <f t="shared" si="166"/>
        <v>0</v>
      </c>
      <c r="M128" s="53">
        <f t="shared" si="167"/>
        <v>0</v>
      </c>
      <c r="N128" s="53">
        <f t="shared" si="168"/>
        <v>0</v>
      </c>
      <c r="O128" s="85" t="str">
        <f>+"단가"&amp;VLOOKUP($E128,단가!$A:$P,2,FALSE)&amp;"번"</f>
        <v>단가24번</v>
      </c>
    </row>
    <row r="129" spans="1:15" s="46" customFormat="1" ht="20.100000000000001" customHeight="1">
      <c r="A129" s="83" t="s">
        <v>876</v>
      </c>
      <c r="B129" s="81"/>
      <c r="C129" s="58" t="s">
        <v>880</v>
      </c>
      <c r="D129" s="82" t="s">
        <v>696</v>
      </c>
      <c r="E129" s="58" t="str">
        <f t="shared" si="164"/>
        <v>철판15*4*8Ton</v>
      </c>
      <c r="F129" s="86">
        <v>6.6669999999999993E-2</v>
      </c>
      <c r="G129" s="53">
        <f>+VLOOKUP($E129,단가!$A:$P,15,FALSE)</f>
        <v>0</v>
      </c>
      <c r="H129" s="53">
        <f t="shared" si="165"/>
        <v>0</v>
      </c>
      <c r="I129" s="53">
        <v>0</v>
      </c>
      <c r="J129" s="53">
        <f>+TRUNC(F129*I129,0)</f>
        <v>0</v>
      </c>
      <c r="K129" s="53">
        <v>0</v>
      </c>
      <c r="L129" s="53">
        <f t="shared" si="166"/>
        <v>0</v>
      </c>
      <c r="M129" s="53">
        <f t="shared" si="167"/>
        <v>0</v>
      </c>
      <c r="N129" s="53">
        <f t="shared" si="168"/>
        <v>0</v>
      </c>
      <c r="O129" s="85" t="str">
        <f>+"단가"&amp;VLOOKUP($E129,단가!$A:$P,2,FALSE)&amp;"번"</f>
        <v>단가25번</v>
      </c>
    </row>
    <row r="130" spans="1:15" s="46" customFormat="1" ht="20.100000000000001" customHeight="1">
      <c r="A130" s="83"/>
      <c r="B130" s="81"/>
      <c r="C130" s="58"/>
      <c r="D130" s="82"/>
      <c r="E130" s="200"/>
      <c r="F130" s="86"/>
      <c r="G130" s="53"/>
      <c r="H130" s="53"/>
      <c r="I130" s="53"/>
      <c r="J130" s="53"/>
      <c r="K130" s="53"/>
      <c r="L130" s="53"/>
      <c r="M130" s="53"/>
      <c r="N130" s="53"/>
      <c r="O130" s="85"/>
    </row>
    <row r="131" spans="1:15" s="46" customFormat="1" ht="20.100000000000001" customHeight="1">
      <c r="A131" s="83" t="s">
        <v>688</v>
      </c>
      <c r="B131" s="81"/>
      <c r="C131" s="58"/>
      <c r="D131" s="82"/>
      <c r="E131" s="200">
        <f>+E124+1</f>
        <v>15</v>
      </c>
      <c r="F131" s="86"/>
      <c r="G131" s="53"/>
      <c r="H131" s="53">
        <f>SUM(H126:H130)</f>
        <v>0</v>
      </c>
      <c r="I131" s="53"/>
      <c r="J131" s="53">
        <f>SUM(J126:J130)</f>
        <v>0</v>
      </c>
      <c r="K131" s="53"/>
      <c r="L131" s="53">
        <f>SUM(L126:L130)</f>
        <v>0</v>
      </c>
      <c r="M131" s="53"/>
      <c r="N131" s="53">
        <f>+L131+J131+H131</f>
        <v>0</v>
      </c>
      <c r="O131" s="85"/>
    </row>
    <row r="132" spans="1:15" s="46" customFormat="1" ht="20.100000000000001" customHeight="1">
      <c r="A132" s="83"/>
      <c r="B132" s="81"/>
      <c r="C132" s="58"/>
      <c r="D132" s="82"/>
      <c r="E132" s="200"/>
      <c r="F132" s="86"/>
      <c r="G132" s="53"/>
      <c r="H132" s="53"/>
      <c r="I132" s="53"/>
      <c r="J132" s="53"/>
      <c r="K132" s="53"/>
      <c r="L132" s="53"/>
      <c r="M132" s="53"/>
      <c r="N132" s="53"/>
      <c r="O132" s="85"/>
    </row>
    <row r="133" spans="1:15" s="46" customFormat="1" ht="20.100000000000001" customHeight="1">
      <c r="A133" s="80">
        <f>+E140</f>
        <v>16</v>
      </c>
      <c r="B133" s="81" t="s">
        <v>883</v>
      </c>
      <c r="C133" s="58" t="s">
        <v>881</v>
      </c>
      <c r="D133" s="82" t="s">
        <v>882</v>
      </c>
      <c r="E133" s="200"/>
      <c r="F133" s="86"/>
      <c r="G133" s="53"/>
      <c r="H133" s="53"/>
      <c r="I133" s="53"/>
      <c r="J133" s="53"/>
      <c r="K133" s="53"/>
      <c r="L133" s="53"/>
      <c r="M133" s="53"/>
      <c r="N133" s="53"/>
      <c r="O133" s="85"/>
    </row>
    <row r="134" spans="1:15" s="46" customFormat="1" ht="20.100000000000001" customHeight="1">
      <c r="A134" s="83" t="s">
        <v>884</v>
      </c>
      <c r="B134" s="81"/>
      <c r="C134" s="58" t="s">
        <v>791</v>
      </c>
      <c r="D134" s="82" t="s">
        <v>805</v>
      </c>
      <c r="E134" s="58" t="str">
        <f t="shared" ref="E134:E138" si="169">+CONCATENATE(A134,C134,D134)</f>
        <v>잠수부인</v>
      </c>
      <c r="F134" s="86">
        <v>4</v>
      </c>
      <c r="G134" s="53">
        <v>0</v>
      </c>
      <c r="H134" s="53">
        <f t="shared" ref="H134:H138" si="170">+TRUNC(F134*G134,0)</f>
        <v>0</v>
      </c>
      <c r="I134" s="53">
        <f>+VLOOKUP($A:$A,설치노임!$B:$H,5,FALSE)</f>
        <v>0</v>
      </c>
      <c r="J134" s="53">
        <f>+TRUNC(F134*I134,0)</f>
        <v>0</v>
      </c>
      <c r="K134" s="53">
        <v>0</v>
      </c>
      <c r="L134" s="53">
        <f t="shared" ref="L134:L138" si="171">+TRUNC(F134*K134,0)</f>
        <v>0</v>
      </c>
      <c r="M134" s="53">
        <f t="shared" ref="M134:M138" si="172">+K134+I134+G134</f>
        <v>0</v>
      </c>
      <c r="N134" s="53">
        <f t="shared" ref="N134:N138" si="173">+L134+J134+H134</f>
        <v>0</v>
      </c>
      <c r="O134" s="85" t="str">
        <f>+"설치노임"&amp;VLOOKUP(A134,설치노임!$B:$I,7,FALSE)&amp;"번"</f>
        <v>설치노임1020번</v>
      </c>
    </row>
    <row r="135" spans="1:15" s="46" customFormat="1" ht="20.100000000000001" customHeight="1">
      <c r="A135" s="83" t="s">
        <v>79</v>
      </c>
      <c r="B135" s="81"/>
      <c r="C135" s="58" t="s">
        <v>791</v>
      </c>
      <c r="D135" s="82" t="s">
        <v>805</v>
      </c>
      <c r="E135" s="58" t="str">
        <f t="shared" si="169"/>
        <v>특별인부인</v>
      </c>
      <c r="F135" s="86">
        <v>2</v>
      </c>
      <c r="G135" s="53">
        <v>0</v>
      </c>
      <c r="H135" s="53">
        <f t="shared" si="170"/>
        <v>0</v>
      </c>
      <c r="I135" s="53">
        <f>+VLOOKUP($A:$A,설치노임!$B:$H,5,FALSE)</f>
        <v>0</v>
      </c>
      <c r="J135" s="53">
        <f>+TRUNC(F135*I135,0)</f>
        <v>0</v>
      </c>
      <c r="K135" s="53">
        <v>0</v>
      </c>
      <c r="L135" s="53">
        <f t="shared" si="171"/>
        <v>0</v>
      </c>
      <c r="M135" s="53">
        <f t="shared" si="172"/>
        <v>0</v>
      </c>
      <c r="N135" s="53">
        <f t="shared" si="173"/>
        <v>0</v>
      </c>
      <c r="O135" s="85" t="str">
        <f>+"설치노임"&amp;VLOOKUP(A135,설치노임!$B:$I,7,FALSE)&amp;"번"</f>
        <v>설치노임1003번</v>
      </c>
    </row>
    <row r="136" spans="1:15" s="46" customFormat="1" ht="20.100000000000001" customHeight="1">
      <c r="A136" s="83" t="s">
        <v>806</v>
      </c>
      <c r="B136" s="81"/>
      <c r="C136" s="58" t="s">
        <v>807</v>
      </c>
      <c r="D136" s="82" t="s">
        <v>804</v>
      </c>
      <c r="E136" s="58" t="str">
        <f t="shared" si="169"/>
        <v>공기압축기(이동식)3.5 M3/MinHR</v>
      </c>
      <c r="F136" s="86">
        <v>8</v>
      </c>
      <c r="G136" s="53">
        <f>+VLOOKUP($E:$E,설치일위집!$A:$I,6,FALSE)</f>
        <v>0</v>
      </c>
      <c r="H136" s="53">
        <f t="shared" si="170"/>
        <v>0</v>
      </c>
      <c r="I136" s="53">
        <f>+VLOOKUP($E:$E,설치일위집!$A:$I,7,FALSE)</f>
        <v>0</v>
      </c>
      <c r="J136" s="53">
        <f t="shared" ref="J136:J138" si="174">+TRUNC(F136*I136,0)</f>
        <v>0</v>
      </c>
      <c r="K136" s="53">
        <f>+VLOOKUP($E:$E,설치일위집!$A:$I,8,FALSE)</f>
        <v>0</v>
      </c>
      <c r="L136" s="53">
        <f t="shared" si="171"/>
        <v>0</v>
      </c>
      <c r="M136" s="53">
        <f t="shared" si="172"/>
        <v>0</v>
      </c>
      <c r="N136" s="53">
        <f t="shared" si="173"/>
        <v>0</v>
      </c>
      <c r="O136" s="85" t="str">
        <f>+"일위"&amp;VLOOKUP($E136,설치일위집!$A:$I,2,FALSE)&amp;"번"</f>
        <v>일위33번</v>
      </c>
    </row>
    <row r="137" spans="1:15" s="46" customFormat="1" ht="20.100000000000001" customHeight="1">
      <c r="A137" s="83" t="s">
        <v>808</v>
      </c>
      <c r="B137" s="81"/>
      <c r="C137" s="58" t="s">
        <v>809</v>
      </c>
      <c r="D137" s="82" t="s">
        <v>804</v>
      </c>
      <c r="E137" s="58" t="str">
        <f t="shared" si="169"/>
        <v>에어호스(2.54cm) X 3B X 30MHR</v>
      </c>
      <c r="F137" s="86">
        <v>8</v>
      </c>
      <c r="G137" s="53">
        <f>+VLOOKUP($E:$E,설치일위집!$A:$I,6,FALSE)</f>
        <v>0</v>
      </c>
      <c r="H137" s="53">
        <f t="shared" si="170"/>
        <v>0</v>
      </c>
      <c r="I137" s="53">
        <f>+VLOOKUP($E:$E,설치일위집!$A:$I,7,FALSE)</f>
        <v>0</v>
      </c>
      <c r="J137" s="53">
        <f t="shared" si="174"/>
        <v>0</v>
      </c>
      <c r="K137" s="53">
        <f>+VLOOKUP($E:$E,설치일위집!$A:$I,8,FALSE)</f>
        <v>0</v>
      </c>
      <c r="L137" s="53">
        <f t="shared" si="171"/>
        <v>0</v>
      </c>
      <c r="M137" s="53">
        <f t="shared" si="172"/>
        <v>0</v>
      </c>
      <c r="N137" s="53">
        <f t="shared" si="173"/>
        <v>0</v>
      </c>
      <c r="O137" s="85" t="str">
        <f>+"일위"&amp;VLOOKUP($E137,설치일위집!$A:$I,2,FALSE)&amp;"번"</f>
        <v>일위34번</v>
      </c>
    </row>
    <row r="138" spans="1:15" s="46" customFormat="1" ht="20.100000000000001" customHeight="1">
      <c r="A138" s="83" t="s">
        <v>810</v>
      </c>
      <c r="B138" s="81"/>
      <c r="C138" s="58" t="s">
        <v>791</v>
      </c>
      <c r="D138" s="82" t="s">
        <v>811</v>
      </c>
      <c r="E138" s="58" t="str">
        <f t="shared" si="169"/>
        <v>선박(잠수조)일</v>
      </c>
      <c r="F138" s="86">
        <v>1</v>
      </c>
      <c r="G138" s="53">
        <v>0</v>
      </c>
      <c r="H138" s="53">
        <f t="shared" si="170"/>
        <v>0</v>
      </c>
      <c r="I138" s="53">
        <v>0</v>
      </c>
      <c r="J138" s="53">
        <f t="shared" si="174"/>
        <v>0</v>
      </c>
      <c r="K138" s="53">
        <f>+VLOOKUP($E138,단가!$A:$P,15,FALSE)</f>
        <v>0</v>
      </c>
      <c r="L138" s="53">
        <f t="shared" si="171"/>
        <v>0</v>
      </c>
      <c r="M138" s="53">
        <f t="shared" si="172"/>
        <v>0</v>
      </c>
      <c r="N138" s="53">
        <f t="shared" si="173"/>
        <v>0</v>
      </c>
      <c r="O138" s="85" t="str">
        <f>+"단가"&amp;VLOOKUP($E138,단가!$A:$P,2,FALSE)&amp;"번"</f>
        <v>단가39번</v>
      </c>
    </row>
    <row r="139" spans="1:15" s="46" customFormat="1" ht="20.100000000000001" customHeight="1">
      <c r="A139" s="83"/>
      <c r="B139" s="81"/>
      <c r="C139" s="58"/>
      <c r="D139" s="82"/>
      <c r="E139" s="200"/>
      <c r="F139" s="86"/>
      <c r="G139" s="53"/>
      <c r="H139" s="53"/>
      <c r="I139" s="53"/>
      <c r="J139" s="53"/>
      <c r="K139" s="53"/>
      <c r="L139" s="53"/>
      <c r="M139" s="53"/>
      <c r="N139" s="53"/>
      <c r="O139" s="85"/>
    </row>
    <row r="140" spans="1:15" s="46" customFormat="1" ht="20.100000000000001" customHeight="1">
      <c r="A140" s="83" t="s">
        <v>688</v>
      </c>
      <c r="B140" s="81"/>
      <c r="C140" s="58"/>
      <c r="D140" s="82"/>
      <c r="E140" s="200">
        <f>+E131+1</f>
        <v>16</v>
      </c>
      <c r="F140" s="86"/>
      <c r="G140" s="53"/>
      <c r="H140" s="53">
        <f>SUM(H133:H139)</f>
        <v>0</v>
      </c>
      <c r="I140" s="53"/>
      <c r="J140" s="53">
        <f>SUM(J133:J139)</f>
        <v>0</v>
      </c>
      <c r="K140" s="53"/>
      <c r="L140" s="53">
        <f>SUM(L133:L139)</f>
        <v>0</v>
      </c>
      <c r="M140" s="53"/>
      <c r="N140" s="53">
        <f>+L140+J140+H140</f>
        <v>0</v>
      </c>
      <c r="O140" s="85"/>
    </row>
    <row r="141" spans="1:15" s="46" customFormat="1" ht="20.100000000000001" customHeight="1">
      <c r="A141" s="83"/>
      <c r="B141" s="81"/>
      <c r="C141" s="58"/>
      <c r="D141" s="82"/>
      <c r="E141" s="200"/>
      <c r="F141" s="86"/>
      <c r="G141" s="53"/>
      <c r="H141" s="53"/>
      <c r="I141" s="53"/>
      <c r="J141" s="53"/>
      <c r="K141" s="53"/>
      <c r="L141" s="53"/>
      <c r="M141" s="53"/>
      <c r="N141" s="53"/>
      <c r="O141" s="85"/>
    </row>
    <row r="142" spans="1:15" s="46" customFormat="1" ht="20.100000000000001" customHeight="1">
      <c r="A142" s="80">
        <f>+E146</f>
        <v>17</v>
      </c>
      <c r="B142" s="81" t="s">
        <v>885</v>
      </c>
      <c r="C142" s="58"/>
      <c r="D142" s="82" t="s">
        <v>886</v>
      </c>
      <c r="E142" s="200"/>
      <c r="F142" s="86"/>
      <c r="G142" s="53"/>
      <c r="H142" s="53"/>
      <c r="I142" s="53"/>
      <c r="J142" s="53"/>
      <c r="K142" s="53"/>
      <c r="L142" s="53"/>
      <c r="M142" s="53"/>
      <c r="N142" s="53"/>
      <c r="O142" s="85"/>
    </row>
    <row r="143" spans="1:15" s="46" customFormat="1" ht="20.100000000000001" customHeight="1">
      <c r="A143" s="83" t="s">
        <v>95</v>
      </c>
      <c r="B143" s="81"/>
      <c r="C143" s="58" t="s">
        <v>791</v>
      </c>
      <c r="D143" s="82" t="s">
        <v>805</v>
      </c>
      <c r="E143" s="58" t="str">
        <f t="shared" ref="E143" si="175">+CONCATENATE(A143,C143,D143)</f>
        <v>철골공인</v>
      </c>
      <c r="F143" s="86">
        <f>+일위대가_산근!G311</f>
        <v>1.2E-2</v>
      </c>
      <c r="G143" s="53">
        <v>0</v>
      </c>
      <c r="H143" s="53">
        <f t="shared" ref="H143" si="176">+TRUNC(F143*G143,0)</f>
        <v>0</v>
      </c>
      <c r="I143" s="53">
        <f>+VLOOKUP($A:$A,설치노임!$B:$H,5,FALSE)</f>
        <v>0</v>
      </c>
      <c r="J143" s="53">
        <f>+TRUNC(F143*I143,0)</f>
        <v>0</v>
      </c>
      <c r="K143" s="53">
        <v>0</v>
      </c>
      <c r="L143" s="53">
        <f t="shared" ref="L143" si="177">+TRUNC(F143*K143,0)</f>
        <v>0</v>
      </c>
      <c r="M143" s="53">
        <f t="shared" ref="M143" si="178">+K143+I143+G143</f>
        <v>0</v>
      </c>
      <c r="N143" s="53">
        <f t="shared" ref="N143" si="179">+L143+J143+H143</f>
        <v>0</v>
      </c>
      <c r="O143" s="85" t="str">
        <f>+"설치노임"&amp;VLOOKUP(A143,설치노임!$B:$I,7,FALSE)&amp;"번"</f>
        <v>설치노임1011번</v>
      </c>
    </row>
    <row r="144" spans="1:15" s="46" customFormat="1" ht="20.100000000000001" customHeight="1">
      <c r="A144" s="83" t="s">
        <v>1391</v>
      </c>
      <c r="B144" s="81"/>
      <c r="C144" s="58" t="s">
        <v>791</v>
      </c>
      <c r="D144" s="82" t="s">
        <v>805</v>
      </c>
      <c r="E144" s="58" t="str">
        <f t="shared" ref="E144" si="180">+CONCATENATE(A144,C144,D144)</f>
        <v>조력공인</v>
      </c>
      <c r="F144" s="86">
        <f>+일위대가_산근!G316</f>
        <v>4.0000000000000001E-3</v>
      </c>
      <c r="G144" s="53">
        <v>0</v>
      </c>
      <c r="H144" s="53">
        <f t="shared" ref="H144" si="181">+TRUNC(F144*G144,0)</f>
        <v>0</v>
      </c>
      <c r="I144" s="53">
        <f>+VLOOKUP($A:$A,설치노임!$B:$H,5,FALSE)</f>
        <v>0</v>
      </c>
      <c r="J144" s="53">
        <f>+TRUNC(F144*I144,0)</f>
        <v>0</v>
      </c>
      <c r="K144" s="53">
        <v>0</v>
      </c>
      <c r="L144" s="53">
        <f t="shared" ref="L144" si="182">+TRUNC(F144*K144,0)</f>
        <v>0</v>
      </c>
      <c r="M144" s="53">
        <f t="shared" ref="M144" si="183">+K144+I144+G144</f>
        <v>0</v>
      </c>
      <c r="N144" s="53">
        <f t="shared" ref="N144" si="184">+L144+J144+H144</f>
        <v>0</v>
      </c>
      <c r="O144" s="85" t="str">
        <f>+"설치노임"&amp;VLOOKUP(A144,설치노임!$B:$I,7,FALSE)&amp;"번"</f>
        <v>설치노임1004번</v>
      </c>
    </row>
    <row r="145" spans="1:15" s="46" customFormat="1" ht="20.100000000000001" customHeight="1">
      <c r="A145" s="83"/>
      <c r="B145" s="81"/>
      <c r="C145" s="58"/>
      <c r="D145" s="82"/>
      <c r="E145" s="200"/>
      <c r="F145" s="86"/>
      <c r="G145" s="53"/>
      <c r="H145" s="53"/>
      <c r="I145" s="53"/>
      <c r="J145" s="53"/>
      <c r="K145" s="53"/>
      <c r="L145" s="53"/>
      <c r="M145" s="53"/>
      <c r="N145" s="53"/>
      <c r="O145" s="85"/>
    </row>
    <row r="146" spans="1:15" s="46" customFormat="1" ht="20.100000000000001" customHeight="1">
      <c r="A146" s="83" t="s">
        <v>688</v>
      </c>
      <c r="B146" s="81"/>
      <c r="C146" s="58"/>
      <c r="D146" s="82"/>
      <c r="E146" s="200">
        <f>+E140+1</f>
        <v>17</v>
      </c>
      <c r="F146" s="86"/>
      <c r="G146" s="53"/>
      <c r="H146" s="53">
        <f>SUM(H142:H145)</f>
        <v>0</v>
      </c>
      <c r="I146" s="53"/>
      <c r="J146" s="53">
        <f>SUM(J142:J145)</f>
        <v>0</v>
      </c>
      <c r="K146" s="53"/>
      <c r="L146" s="53">
        <f>SUM(L142:L145)</f>
        <v>0</v>
      </c>
      <c r="M146" s="53"/>
      <c r="N146" s="53">
        <f>+L146+J146+H146</f>
        <v>0</v>
      </c>
      <c r="O146" s="85"/>
    </row>
    <row r="147" spans="1:15" s="46" customFormat="1" ht="20.100000000000001" customHeight="1">
      <c r="A147" s="83"/>
      <c r="B147" s="81"/>
      <c r="C147" s="58"/>
      <c r="D147" s="82"/>
      <c r="E147" s="200"/>
      <c r="F147" s="86"/>
      <c r="G147" s="53"/>
      <c r="H147" s="53"/>
      <c r="I147" s="53"/>
      <c r="J147" s="53"/>
      <c r="K147" s="53"/>
      <c r="L147" s="53"/>
      <c r="M147" s="53"/>
      <c r="N147" s="53"/>
      <c r="O147" s="85"/>
    </row>
    <row r="148" spans="1:15" s="46" customFormat="1" ht="20.100000000000001" customHeight="1">
      <c r="A148" s="80">
        <f>+E156</f>
        <v>18</v>
      </c>
      <c r="B148" s="81" t="s">
        <v>892</v>
      </c>
      <c r="C148" s="58" t="s">
        <v>1037</v>
      </c>
      <c r="D148" s="82" t="s">
        <v>690</v>
      </c>
      <c r="E148" s="200"/>
      <c r="F148" s="86"/>
      <c r="G148" s="53"/>
      <c r="H148" s="53"/>
      <c r="I148" s="53"/>
      <c r="J148" s="53"/>
      <c r="K148" s="53"/>
      <c r="L148" s="53"/>
      <c r="M148" s="53"/>
      <c r="N148" s="53"/>
      <c r="O148" s="85"/>
    </row>
    <row r="149" spans="1:15" s="46" customFormat="1" ht="20.100000000000001" customHeight="1">
      <c r="A149" s="83" t="s">
        <v>755</v>
      </c>
      <c r="B149" s="81"/>
      <c r="C149" s="58" t="s">
        <v>887</v>
      </c>
      <c r="D149" s="82" t="s">
        <v>727</v>
      </c>
      <c r="E149" s="58" t="str">
        <f t="shared" ref="E149:E154" si="185">+CONCATENATE(A149,C149,D149)</f>
        <v>H형강200*200*8/12TON</v>
      </c>
      <c r="F149" s="86">
        <v>1.843</v>
      </c>
      <c r="G149" s="53">
        <f>+VLOOKUP($E149,단가!$A:$P,15,FALSE)</f>
        <v>0</v>
      </c>
      <c r="H149" s="53">
        <f t="shared" ref="H149:H152" si="186">+TRUNC(F149*G149,0)</f>
        <v>0</v>
      </c>
      <c r="I149" s="53">
        <v>0</v>
      </c>
      <c r="J149" s="53">
        <f>+TRUNC(F149*I149,0)</f>
        <v>0</v>
      </c>
      <c r="K149" s="53">
        <v>0</v>
      </c>
      <c r="L149" s="53">
        <f t="shared" ref="L149:L152" si="187">+TRUNC(F149*K149,0)</f>
        <v>0</v>
      </c>
      <c r="M149" s="53">
        <f t="shared" ref="M149:M152" si="188">+K149+I149+G149</f>
        <v>0</v>
      </c>
      <c r="N149" s="53">
        <f t="shared" ref="N149:N152" si="189">+L149+J149+H149</f>
        <v>0</v>
      </c>
      <c r="O149" s="85" t="str">
        <f>+"단가"&amp;VLOOKUP($E149,단가!$A:$P,2,FALSE)&amp;"번"</f>
        <v>단가42번</v>
      </c>
    </row>
    <row r="150" spans="1:15" s="46" customFormat="1" ht="20.100000000000001" customHeight="1">
      <c r="A150" s="83" t="s">
        <v>755</v>
      </c>
      <c r="B150" s="81"/>
      <c r="C150" s="58" t="s">
        <v>888</v>
      </c>
      <c r="D150" s="82" t="s">
        <v>727</v>
      </c>
      <c r="E150" s="58" t="str">
        <f t="shared" si="185"/>
        <v>H형강150*150*7/10TON</v>
      </c>
      <c r="F150" s="86">
        <v>0.157</v>
      </c>
      <c r="G150" s="53">
        <f>+VLOOKUP($E150,단가!$A:$P,15,FALSE)</f>
        <v>0</v>
      </c>
      <c r="H150" s="53">
        <f t="shared" si="186"/>
        <v>0</v>
      </c>
      <c r="I150" s="53">
        <v>0</v>
      </c>
      <c r="J150" s="53">
        <f>+TRUNC(F150*I150,0)</f>
        <v>0</v>
      </c>
      <c r="K150" s="53">
        <v>0</v>
      </c>
      <c r="L150" s="53">
        <f t="shared" si="187"/>
        <v>0</v>
      </c>
      <c r="M150" s="53">
        <f t="shared" si="188"/>
        <v>0</v>
      </c>
      <c r="N150" s="53">
        <f t="shared" si="189"/>
        <v>0</v>
      </c>
      <c r="O150" s="85" t="str">
        <f>+"단가"&amp;VLOOKUP($E150,단가!$A:$P,2,FALSE)&amp;"번"</f>
        <v>단가43번</v>
      </c>
    </row>
    <row r="151" spans="1:15" s="46" customFormat="1" ht="20.100000000000001" customHeight="1">
      <c r="A151" s="83" t="s">
        <v>889</v>
      </c>
      <c r="B151" s="81"/>
      <c r="C151" s="58" t="s">
        <v>890</v>
      </c>
      <c r="D151" s="82" t="s">
        <v>727</v>
      </c>
      <c r="E151" s="58" t="str">
        <f t="shared" si="185"/>
        <v>열연후판12≤T≤20TON</v>
      </c>
      <c r="F151" s="86">
        <v>0.29399999999999998</v>
      </c>
      <c r="G151" s="53">
        <f>+VLOOKUP($E151,단가!$A:$P,15,FALSE)</f>
        <v>0</v>
      </c>
      <c r="H151" s="53">
        <f t="shared" si="186"/>
        <v>0</v>
      </c>
      <c r="I151" s="53">
        <v>0</v>
      </c>
      <c r="J151" s="53">
        <f>+TRUNC(F151*I151,0)</f>
        <v>0</v>
      </c>
      <c r="K151" s="53">
        <v>0</v>
      </c>
      <c r="L151" s="53">
        <f t="shared" si="187"/>
        <v>0</v>
      </c>
      <c r="M151" s="53">
        <f t="shared" si="188"/>
        <v>0</v>
      </c>
      <c r="N151" s="53">
        <f t="shared" si="189"/>
        <v>0</v>
      </c>
      <c r="O151" s="85" t="str">
        <f>+"단가"&amp;VLOOKUP($E151,단가!$A:$P,2,FALSE)&amp;"번"</f>
        <v>단가44번</v>
      </c>
    </row>
    <row r="152" spans="1:15" s="46" customFormat="1" ht="20.100000000000001" customHeight="1">
      <c r="A152" s="83" t="s">
        <v>891</v>
      </c>
      <c r="B152" s="81"/>
      <c r="C152" s="58" t="s">
        <v>1453</v>
      </c>
      <c r="D152" s="82" t="s">
        <v>727</v>
      </c>
      <c r="E152" s="58" t="str">
        <f t="shared" si="185"/>
        <v>잡철물제작설치(철재)복잡TON</v>
      </c>
      <c r="F152" s="86">
        <v>0.29399999999999998</v>
      </c>
      <c r="G152" s="53">
        <f>+VLOOKUP($E:$E,설치일위집!$A:$I,6,FALSE)</f>
        <v>0</v>
      </c>
      <c r="H152" s="53">
        <f t="shared" si="186"/>
        <v>0</v>
      </c>
      <c r="I152" s="53">
        <f>+VLOOKUP($E:$E,설치일위집!$A:$I,7,FALSE)</f>
        <v>0</v>
      </c>
      <c r="J152" s="53">
        <f t="shared" ref="J152" si="190">+TRUNC(F152*I152,0)</f>
        <v>0</v>
      </c>
      <c r="K152" s="53">
        <f>+VLOOKUP($E:$E,설치일위집!$A:$I,8,FALSE)</f>
        <v>0</v>
      </c>
      <c r="L152" s="53">
        <f t="shared" si="187"/>
        <v>0</v>
      </c>
      <c r="M152" s="53">
        <f t="shared" si="188"/>
        <v>0</v>
      </c>
      <c r="N152" s="53">
        <f t="shared" si="189"/>
        <v>0</v>
      </c>
      <c r="O152" s="85" t="str">
        <f>+"일위"&amp;VLOOKUP($E152,설치일위집!$A:$I,2,FALSE)&amp;"번"</f>
        <v>일위22번</v>
      </c>
    </row>
    <row r="153" spans="1:15" s="46" customFormat="1" ht="20.100000000000001" customHeight="1">
      <c r="A153" s="83" t="s">
        <v>871</v>
      </c>
      <c r="B153" s="81"/>
      <c r="C153" s="58" t="s">
        <v>872</v>
      </c>
      <c r="D153" s="82" t="s">
        <v>727</v>
      </c>
      <c r="E153" s="58" t="str">
        <f t="shared" si="185"/>
        <v>육상운반 및 거치제작장-현장TON</v>
      </c>
      <c r="F153" s="86">
        <v>2.294</v>
      </c>
      <c r="G153" s="53">
        <f>+VLOOKUP($E:$E,설치일위집!$A:$I,6,FALSE)</f>
        <v>0</v>
      </c>
      <c r="H153" s="53">
        <f t="shared" ref="H153" si="191">+TRUNC(F153*G153,0)</f>
        <v>0</v>
      </c>
      <c r="I153" s="53">
        <f>+VLOOKUP($E:$E,설치일위집!$A:$I,7,FALSE)</f>
        <v>0</v>
      </c>
      <c r="J153" s="53">
        <f t="shared" ref="J153" si="192">+TRUNC(F153*I153,0)</f>
        <v>0</v>
      </c>
      <c r="K153" s="53">
        <f>+VLOOKUP($E:$E,설치일위집!$A:$I,8,FALSE)</f>
        <v>0</v>
      </c>
      <c r="L153" s="53">
        <f t="shared" ref="L153" si="193">+TRUNC(F153*K153,0)</f>
        <v>0</v>
      </c>
      <c r="M153" s="53">
        <f t="shared" ref="M153" si="194">+K153+I153+G153</f>
        <v>0</v>
      </c>
      <c r="N153" s="53">
        <f t="shared" ref="N153" si="195">+L153+J153+H153</f>
        <v>0</v>
      </c>
      <c r="O153" s="85" t="str">
        <f>+"일위"&amp;VLOOKUP($E153,설치일위집!$A:$I,2,FALSE)&amp;"번"</f>
        <v>일위52번</v>
      </c>
    </row>
    <row r="154" spans="1:15" s="46" customFormat="1" ht="20.100000000000001" customHeight="1">
      <c r="A154" s="83" t="s">
        <v>965</v>
      </c>
      <c r="B154" s="81"/>
      <c r="C154" s="58" t="s">
        <v>966</v>
      </c>
      <c r="D154" s="82" t="s">
        <v>804</v>
      </c>
      <c r="E154" s="58" t="str">
        <f t="shared" si="185"/>
        <v>트럭탑재형 크레인10 TONHR</v>
      </c>
      <c r="F154" s="86">
        <v>0.5</v>
      </c>
      <c r="G154" s="53">
        <f>+VLOOKUP($E:$E,설치일위집!$A:$I,6,FALSE)</f>
        <v>0</v>
      </c>
      <c r="H154" s="53">
        <f t="shared" ref="H154" si="196">+TRUNC(F154*G154,0)</f>
        <v>0</v>
      </c>
      <c r="I154" s="53">
        <f>+VLOOKUP($E:$E,설치일위집!$A:$I,7,FALSE)</f>
        <v>0</v>
      </c>
      <c r="J154" s="53">
        <f t="shared" ref="J154" si="197">+TRUNC(F154*I154,0)</f>
        <v>0</v>
      </c>
      <c r="K154" s="53">
        <f>+VLOOKUP($E:$E,설치일위집!$A:$I,8,FALSE)</f>
        <v>0</v>
      </c>
      <c r="L154" s="53">
        <f t="shared" ref="L154" si="198">+TRUNC(F154*K154,0)</f>
        <v>0</v>
      </c>
      <c r="M154" s="53">
        <f t="shared" ref="M154" si="199">+K154+I154+G154</f>
        <v>0</v>
      </c>
      <c r="N154" s="53">
        <f t="shared" ref="N154" si="200">+L154+J154+H154</f>
        <v>0</v>
      </c>
      <c r="O154" s="85" t="str">
        <f>+"일위"&amp;VLOOKUP($E154,설치일위집!$A:$I,2,FALSE)&amp;"번"</f>
        <v>일위29번</v>
      </c>
    </row>
    <row r="155" spans="1:15" s="46" customFormat="1" ht="20.100000000000001" customHeight="1">
      <c r="A155" s="83"/>
      <c r="B155" s="81"/>
      <c r="C155" s="58"/>
      <c r="D155" s="82"/>
      <c r="E155" s="200"/>
      <c r="F155" s="86"/>
      <c r="G155" s="53"/>
      <c r="H155" s="53"/>
      <c r="I155" s="53"/>
      <c r="J155" s="53"/>
      <c r="K155" s="53"/>
      <c r="L155" s="53"/>
      <c r="M155" s="53"/>
      <c r="N155" s="53"/>
      <c r="O155" s="85"/>
    </row>
    <row r="156" spans="1:15" s="46" customFormat="1" ht="20.100000000000001" customHeight="1">
      <c r="A156" s="83" t="s">
        <v>688</v>
      </c>
      <c r="B156" s="81"/>
      <c r="C156" s="58"/>
      <c r="D156" s="82"/>
      <c r="E156" s="200">
        <f>+E146+1</f>
        <v>18</v>
      </c>
      <c r="F156" s="86"/>
      <c r="G156" s="53"/>
      <c r="H156" s="53">
        <f>SUM(H148:H155)</f>
        <v>0</v>
      </c>
      <c r="I156" s="53"/>
      <c r="J156" s="53">
        <f>SUM(J148:J155)</f>
        <v>0</v>
      </c>
      <c r="K156" s="53"/>
      <c r="L156" s="53">
        <f>SUM(L148:L155)</f>
        <v>0</v>
      </c>
      <c r="M156" s="53"/>
      <c r="N156" s="53">
        <f>+L156+J156+H156</f>
        <v>0</v>
      </c>
      <c r="O156" s="85"/>
    </row>
    <row r="157" spans="1:15" s="46" customFormat="1" ht="20.100000000000001" customHeight="1">
      <c r="A157" s="83"/>
      <c r="B157" s="81"/>
      <c r="C157" s="58"/>
      <c r="D157" s="82"/>
      <c r="E157" s="200"/>
      <c r="F157" s="86"/>
      <c r="G157" s="53"/>
      <c r="H157" s="53"/>
      <c r="I157" s="53"/>
      <c r="J157" s="53"/>
      <c r="K157" s="53"/>
      <c r="L157" s="53"/>
      <c r="M157" s="53"/>
      <c r="N157" s="53"/>
      <c r="O157" s="85"/>
    </row>
    <row r="158" spans="1:15" s="46" customFormat="1" ht="20.100000000000001" customHeight="1">
      <c r="A158" s="80">
        <f>+E166</f>
        <v>19</v>
      </c>
      <c r="B158" s="81" t="s">
        <v>893</v>
      </c>
      <c r="C158" s="58"/>
      <c r="D158" s="82" t="s">
        <v>894</v>
      </c>
      <c r="E158" s="200"/>
      <c r="F158" s="86"/>
      <c r="G158" s="53"/>
      <c r="H158" s="53"/>
      <c r="I158" s="53"/>
      <c r="J158" s="53"/>
      <c r="K158" s="53"/>
      <c r="L158" s="53"/>
      <c r="M158" s="53"/>
      <c r="N158" s="53"/>
      <c r="O158" s="85"/>
    </row>
    <row r="159" spans="1:15" s="46" customFormat="1" ht="20.100000000000001" customHeight="1">
      <c r="A159" s="83" t="s">
        <v>755</v>
      </c>
      <c r="B159" s="81"/>
      <c r="C159" s="58" t="s">
        <v>895</v>
      </c>
      <c r="D159" s="82" t="s">
        <v>726</v>
      </c>
      <c r="E159" s="58" t="str">
        <f t="shared" ref="E159:E164" si="201">+CONCATENATE(A159,C159,D159)</f>
        <v>H형강150*75*5.5/9.5KG</v>
      </c>
      <c r="F159" s="86">
        <v>11.115</v>
      </c>
      <c r="G159" s="53">
        <f>+VLOOKUP($E159,단가!$A:$P,15,FALSE)</f>
        <v>0</v>
      </c>
      <c r="H159" s="53">
        <f t="shared" ref="H159:H160" si="202">+TRUNC(F159*G159,0)</f>
        <v>0</v>
      </c>
      <c r="I159" s="53">
        <v>0</v>
      </c>
      <c r="J159" s="53">
        <f>+TRUNC(F159*I159,0)</f>
        <v>0</v>
      </c>
      <c r="K159" s="53">
        <v>0</v>
      </c>
      <c r="L159" s="53">
        <f t="shared" ref="L159:L164" si="203">+TRUNC(F159*K159,0)</f>
        <v>0</v>
      </c>
      <c r="M159" s="53">
        <f t="shared" ref="M159:M164" si="204">+K159+I159+G159</f>
        <v>0</v>
      </c>
      <c r="N159" s="53">
        <f t="shared" ref="N159:N164" si="205">+L159+J159+H159</f>
        <v>0</v>
      </c>
      <c r="O159" s="85" t="str">
        <f>+"단가"&amp;VLOOKUP($E159,단가!$A:$P,2,FALSE)&amp;"번"</f>
        <v>단가27번</v>
      </c>
    </row>
    <row r="160" spans="1:15" s="46" customFormat="1" ht="20.100000000000001" customHeight="1">
      <c r="A160" s="83" t="s">
        <v>833</v>
      </c>
      <c r="B160" s="81"/>
      <c r="C160" s="58" t="s">
        <v>834</v>
      </c>
      <c r="D160" s="82" t="s">
        <v>726</v>
      </c>
      <c r="E160" s="58" t="str">
        <f t="shared" si="201"/>
        <v>열연강판6.0≤T≤9.0KG</v>
      </c>
      <c r="F160" s="86">
        <v>17.8</v>
      </c>
      <c r="G160" s="53">
        <f>+VLOOKUP($E160,단가!$A:$P,15,FALSE)</f>
        <v>0</v>
      </c>
      <c r="H160" s="53">
        <f t="shared" si="202"/>
        <v>0</v>
      </c>
      <c r="I160" s="53">
        <v>0</v>
      </c>
      <c r="J160" s="53">
        <f>+TRUNC(F160*I160,0)</f>
        <v>0</v>
      </c>
      <c r="K160" s="53">
        <v>0</v>
      </c>
      <c r="L160" s="53">
        <f t="shared" si="203"/>
        <v>0</v>
      </c>
      <c r="M160" s="53">
        <f t="shared" si="204"/>
        <v>0</v>
      </c>
      <c r="N160" s="53">
        <f t="shared" si="205"/>
        <v>0</v>
      </c>
      <c r="O160" s="85" t="str">
        <f>+"단가"&amp;VLOOKUP($E160,단가!$A:$P,2,FALSE)&amp;"번"</f>
        <v>단가18번</v>
      </c>
    </row>
    <row r="161" spans="1:15" s="46" customFormat="1" ht="20.100000000000001" customHeight="1">
      <c r="A161" s="83" t="s">
        <v>1422</v>
      </c>
      <c r="B161" s="81"/>
      <c r="C161" s="58" t="s">
        <v>1428</v>
      </c>
      <c r="D161" s="82" t="s">
        <v>727</v>
      </c>
      <c r="E161" s="58" t="str">
        <f t="shared" si="201"/>
        <v>경량형강 철골조 조립설치내력식TON</v>
      </c>
      <c r="F161" s="256">
        <f>+F159/1000</f>
        <v>1.1115E-2</v>
      </c>
      <c r="G161" s="53">
        <f>+VLOOKUP($E:$E,설치일위집!$A:$I,6,FALSE)</f>
        <v>0</v>
      </c>
      <c r="H161" s="53">
        <f t="shared" ref="H161:H164" si="206">+TRUNC(F161*G161,0)</f>
        <v>0</v>
      </c>
      <c r="I161" s="53">
        <f>+VLOOKUP($E:$E,설치일위집!$A:$I,7,FALSE)</f>
        <v>0</v>
      </c>
      <c r="J161" s="53">
        <f t="shared" ref="J161:J163" si="207">+TRUNC(F161*I161,0)</f>
        <v>0</v>
      </c>
      <c r="K161" s="53">
        <f>+VLOOKUP($E:$E,설치일위집!$A:$I,8,FALSE)</f>
        <v>0</v>
      </c>
      <c r="L161" s="53">
        <f t="shared" si="203"/>
        <v>0</v>
      </c>
      <c r="M161" s="53">
        <f t="shared" si="204"/>
        <v>0</v>
      </c>
      <c r="N161" s="53">
        <f t="shared" si="205"/>
        <v>0</v>
      </c>
      <c r="O161" s="85" t="str">
        <f>+"일위"&amp;VLOOKUP($E161,설치일위집!$A:$I,2,FALSE)&amp;"번"</f>
        <v>일위55번</v>
      </c>
    </row>
    <row r="162" spans="1:15" s="46" customFormat="1" ht="20.100000000000001" customHeight="1">
      <c r="A162" s="83" t="s">
        <v>891</v>
      </c>
      <c r="B162" s="81"/>
      <c r="C162" s="58" t="s">
        <v>1407</v>
      </c>
      <c r="D162" s="82" t="s">
        <v>727</v>
      </c>
      <c r="E162" s="58" t="str">
        <f t="shared" ref="E162" si="208">+CONCATENATE(A162,C162,D162)</f>
        <v>잡철물제작설치(철재)간단TON</v>
      </c>
      <c r="F162" s="256">
        <f>+F160/1000</f>
        <v>1.78E-2</v>
      </c>
      <c r="G162" s="53">
        <f>+VLOOKUP($E:$E,설치일위집!$A:$I,6,FALSE)</f>
        <v>0</v>
      </c>
      <c r="H162" s="53">
        <f t="shared" ref="H162" si="209">+TRUNC(F162*G162,0)</f>
        <v>0</v>
      </c>
      <c r="I162" s="53">
        <f>+VLOOKUP($E:$E,설치일위집!$A:$I,7,FALSE)</f>
        <v>0</v>
      </c>
      <c r="J162" s="53">
        <f t="shared" ref="J162" si="210">+TRUNC(F162*I162,0)</f>
        <v>0</v>
      </c>
      <c r="K162" s="53">
        <f>+VLOOKUP($E:$E,설치일위집!$A:$I,8,FALSE)</f>
        <v>0</v>
      </c>
      <c r="L162" s="53">
        <f t="shared" ref="L162" si="211">+TRUNC(F162*K162,0)</f>
        <v>0</v>
      </c>
      <c r="M162" s="53">
        <f t="shared" ref="M162" si="212">+K162+I162+G162</f>
        <v>0</v>
      </c>
      <c r="N162" s="53">
        <f t="shared" ref="N162" si="213">+L162+J162+H162</f>
        <v>0</v>
      </c>
      <c r="O162" s="85" t="str">
        <f>+"일위"&amp;VLOOKUP($E162,설치일위집!$A:$I,2,FALSE)&amp;"번"</f>
        <v>일위21번</v>
      </c>
    </row>
    <row r="163" spans="1:15" s="46" customFormat="1" ht="20.100000000000001" customHeight="1">
      <c r="A163" s="83" t="s">
        <v>871</v>
      </c>
      <c r="B163" s="81"/>
      <c r="C163" s="58" t="s">
        <v>872</v>
      </c>
      <c r="D163" s="82" t="s">
        <v>727</v>
      </c>
      <c r="E163" s="58" t="str">
        <f t="shared" si="201"/>
        <v>육상운반 및 거치제작장-현장TON</v>
      </c>
      <c r="F163" s="86">
        <v>2.8915E-2</v>
      </c>
      <c r="G163" s="53">
        <f>+VLOOKUP($E:$E,설치일위집!$A:$I,6,FALSE)</f>
        <v>0</v>
      </c>
      <c r="H163" s="53">
        <f t="shared" si="206"/>
        <v>0</v>
      </c>
      <c r="I163" s="53">
        <f>+VLOOKUP($E:$E,설치일위집!$A:$I,7,FALSE)</f>
        <v>0</v>
      </c>
      <c r="J163" s="53">
        <f t="shared" si="207"/>
        <v>0</v>
      </c>
      <c r="K163" s="53">
        <f>+VLOOKUP($E:$E,설치일위집!$A:$I,8,FALSE)</f>
        <v>0</v>
      </c>
      <c r="L163" s="53">
        <f t="shared" si="203"/>
        <v>0</v>
      </c>
      <c r="M163" s="53">
        <f t="shared" si="204"/>
        <v>0</v>
      </c>
      <c r="N163" s="53">
        <f t="shared" si="205"/>
        <v>0</v>
      </c>
      <c r="O163" s="85" t="str">
        <f>+"일위"&amp;VLOOKUP($E163,설치일위집!$A:$I,2,FALSE)&amp;"번"</f>
        <v>일위52번</v>
      </c>
    </row>
    <row r="164" spans="1:15" s="46" customFormat="1" ht="20.100000000000001" customHeight="1">
      <c r="A164" s="83" t="s">
        <v>965</v>
      </c>
      <c r="B164" s="81"/>
      <c r="C164" s="58" t="s">
        <v>966</v>
      </c>
      <c r="D164" s="82" t="s">
        <v>804</v>
      </c>
      <c r="E164" s="58" t="str">
        <f t="shared" si="201"/>
        <v>트럭탑재형 크레인10 TONHR</v>
      </c>
      <c r="F164" s="86">
        <v>0.5</v>
      </c>
      <c r="G164" s="53">
        <f>+VLOOKUP($E:$E,설치일위집!$A:$I,6,FALSE)</f>
        <v>0</v>
      </c>
      <c r="H164" s="53">
        <f t="shared" si="206"/>
        <v>0</v>
      </c>
      <c r="I164" s="53">
        <f>+VLOOKUP($E:$E,설치일위집!$A:$I,7,FALSE)</f>
        <v>0</v>
      </c>
      <c r="J164" s="53">
        <f t="shared" ref="J164" si="214">+TRUNC(F164*I164,0)</f>
        <v>0</v>
      </c>
      <c r="K164" s="53">
        <f>+VLOOKUP($E:$E,설치일위집!$A:$I,8,FALSE)</f>
        <v>0</v>
      </c>
      <c r="L164" s="53">
        <f t="shared" si="203"/>
        <v>0</v>
      </c>
      <c r="M164" s="53">
        <f t="shared" si="204"/>
        <v>0</v>
      </c>
      <c r="N164" s="53">
        <f t="shared" si="205"/>
        <v>0</v>
      </c>
      <c r="O164" s="85" t="str">
        <f>+"일위"&amp;VLOOKUP($E164,설치일위집!$A:$I,2,FALSE)&amp;"번"</f>
        <v>일위29번</v>
      </c>
    </row>
    <row r="165" spans="1:15" s="46" customFormat="1" ht="20.100000000000001" customHeight="1">
      <c r="A165" s="83"/>
      <c r="B165" s="81"/>
      <c r="C165" s="58"/>
      <c r="D165" s="82"/>
      <c r="E165" s="200"/>
      <c r="F165" s="86"/>
      <c r="G165" s="53"/>
      <c r="H165" s="53"/>
      <c r="I165" s="53"/>
      <c r="J165" s="53"/>
      <c r="K165" s="53"/>
      <c r="L165" s="53"/>
      <c r="M165" s="53"/>
      <c r="N165" s="53"/>
      <c r="O165" s="85"/>
    </row>
    <row r="166" spans="1:15" s="46" customFormat="1" ht="20.100000000000001" customHeight="1">
      <c r="A166" s="83" t="s">
        <v>688</v>
      </c>
      <c r="B166" s="81"/>
      <c r="C166" s="58"/>
      <c r="D166" s="82"/>
      <c r="E166" s="200">
        <f>+E156+1</f>
        <v>19</v>
      </c>
      <c r="F166" s="86"/>
      <c r="G166" s="53"/>
      <c r="H166" s="53">
        <f>SUM(H158:H165)</f>
        <v>0</v>
      </c>
      <c r="I166" s="53"/>
      <c r="J166" s="53">
        <f>SUM(J158:J165)</f>
        <v>0</v>
      </c>
      <c r="K166" s="53"/>
      <c r="L166" s="53">
        <f>SUM(L158:L165)</f>
        <v>0</v>
      </c>
      <c r="M166" s="53"/>
      <c r="N166" s="53">
        <f>+L166+J166+H166</f>
        <v>0</v>
      </c>
      <c r="O166" s="85"/>
    </row>
    <row r="167" spans="1:15" s="46" customFormat="1" ht="20.100000000000001" customHeight="1">
      <c r="A167" s="83"/>
      <c r="B167" s="81"/>
      <c r="C167" s="58"/>
      <c r="D167" s="82"/>
      <c r="E167" s="200"/>
      <c r="F167" s="86"/>
      <c r="G167" s="53"/>
      <c r="H167" s="53"/>
      <c r="I167" s="53"/>
      <c r="J167" s="53"/>
      <c r="K167" s="53"/>
      <c r="L167" s="53"/>
      <c r="M167" s="53"/>
      <c r="N167" s="53"/>
      <c r="O167" s="85"/>
    </row>
    <row r="168" spans="1:15" s="46" customFormat="1" ht="20.100000000000001" customHeight="1">
      <c r="A168" s="80">
        <f>+E176</f>
        <v>20</v>
      </c>
      <c r="B168" s="81" t="s">
        <v>1043</v>
      </c>
      <c r="C168" s="58"/>
      <c r="D168" s="82" t="s">
        <v>897</v>
      </c>
      <c r="E168" s="200"/>
      <c r="F168" s="86"/>
      <c r="G168" s="53"/>
      <c r="H168" s="53"/>
      <c r="I168" s="53"/>
      <c r="J168" s="53"/>
      <c r="K168" s="53"/>
      <c r="L168" s="53"/>
      <c r="M168" s="53"/>
      <c r="N168" s="53"/>
      <c r="O168" s="85"/>
    </row>
    <row r="169" spans="1:15" s="46" customFormat="1" ht="20.100000000000001" customHeight="1">
      <c r="A169" s="83" t="s">
        <v>898</v>
      </c>
      <c r="B169" s="81"/>
      <c r="C169" s="58" t="s">
        <v>974</v>
      </c>
      <c r="D169" s="82" t="s">
        <v>726</v>
      </c>
      <c r="E169" s="58" t="str">
        <f t="shared" ref="E169:E174" si="215">+CONCATENATE(A169,C169,D169)</f>
        <v>일반구조용강관101.6x3.2tKG</v>
      </c>
      <c r="F169" s="86">
        <v>35.700000000000003</v>
      </c>
      <c r="G169" s="53">
        <f>+VLOOKUP($E169,단가!$A:$P,15,FALSE)</f>
        <v>0</v>
      </c>
      <c r="H169" s="53">
        <f t="shared" ref="H169" si="216">+TRUNC(F169*G169,0)</f>
        <v>0</v>
      </c>
      <c r="I169" s="53">
        <v>0</v>
      </c>
      <c r="J169" s="53">
        <f>+TRUNC(F169*I169,0)</f>
        <v>0</v>
      </c>
      <c r="K169" s="53">
        <v>0</v>
      </c>
      <c r="L169" s="53">
        <f t="shared" ref="L169:L173" si="217">+TRUNC(F169*K169,0)</f>
        <v>0</v>
      </c>
      <c r="M169" s="53">
        <f t="shared" ref="M169:M173" si="218">+K169+I169+G169</f>
        <v>0</v>
      </c>
      <c r="N169" s="53">
        <f t="shared" ref="N169:N173" si="219">+L169+J169+H169</f>
        <v>0</v>
      </c>
      <c r="O169" s="53" t="str">
        <f>+"단가"&amp;VLOOKUP($E169,단가!$A:$P,2,FALSE)&amp;"번"</f>
        <v>단가26번</v>
      </c>
    </row>
    <row r="170" spans="1:15" s="46" customFormat="1" ht="20.100000000000001" customHeight="1">
      <c r="A170" s="83" t="s">
        <v>85</v>
      </c>
      <c r="B170" s="81"/>
      <c r="C170" s="58"/>
      <c r="D170" s="82" t="s">
        <v>805</v>
      </c>
      <c r="E170" s="58" t="str">
        <f t="shared" si="215"/>
        <v>비계공인</v>
      </c>
      <c r="F170" s="86">
        <v>0.5</v>
      </c>
      <c r="G170" s="53">
        <v>0</v>
      </c>
      <c r="H170" s="53">
        <f t="shared" ref="H170:H173" si="220">+TRUNC(F170*G170,0)</f>
        <v>0</v>
      </c>
      <c r="I170" s="53">
        <f>+VLOOKUP($A:$A,설치노임!$B:$H,5,FALSE)</f>
        <v>0</v>
      </c>
      <c r="J170" s="53">
        <f>+TRUNC(F170*I170,0)</f>
        <v>0</v>
      </c>
      <c r="K170" s="53">
        <v>0</v>
      </c>
      <c r="L170" s="53">
        <f t="shared" si="217"/>
        <v>0</v>
      </c>
      <c r="M170" s="53">
        <f t="shared" si="218"/>
        <v>0</v>
      </c>
      <c r="N170" s="53">
        <f t="shared" si="219"/>
        <v>0</v>
      </c>
      <c r="O170" s="85" t="str">
        <f>+"설치노임"&amp;VLOOKUP(A170,설치노임!$B:$I,7,FALSE)&amp;"번"</f>
        <v>설치노임1006번</v>
      </c>
    </row>
    <row r="171" spans="1:15" s="46" customFormat="1" ht="20.100000000000001" customHeight="1">
      <c r="A171" s="83" t="s">
        <v>87</v>
      </c>
      <c r="B171" s="81"/>
      <c r="C171" s="58"/>
      <c r="D171" s="82" t="s">
        <v>805</v>
      </c>
      <c r="E171" s="58" t="str">
        <f t="shared" si="215"/>
        <v>형틀목공인</v>
      </c>
      <c r="F171" s="86">
        <v>0.4</v>
      </c>
      <c r="G171" s="53">
        <v>0</v>
      </c>
      <c r="H171" s="53">
        <f t="shared" si="220"/>
        <v>0</v>
      </c>
      <c r="I171" s="53">
        <f>+VLOOKUP($A:$A,설치노임!$B:$H,5,FALSE)</f>
        <v>0</v>
      </c>
      <c r="J171" s="53">
        <f>+TRUNC(F171*I171,0)</f>
        <v>0</v>
      </c>
      <c r="K171" s="53">
        <v>0</v>
      </c>
      <c r="L171" s="53">
        <f t="shared" si="217"/>
        <v>0</v>
      </c>
      <c r="M171" s="53">
        <f t="shared" si="218"/>
        <v>0</v>
      </c>
      <c r="N171" s="53">
        <f t="shared" si="219"/>
        <v>0</v>
      </c>
      <c r="O171" s="85" t="str">
        <f>+"설치노임"&amp;VLOOKUP(A171,설치노임!$B:$I,7,FALSE)&amp;"번"</f>
        <v>설치노임1007번</v>
      </c>
    </row>
    <row r="172" spans="1:15" s="46" customFormat="1" ht="20.100000000000001" customHeight="1">
      <c r="A172" s="83" t="s">
        <v>891</v>
      </c>
      <c r="B172" s="81"/>
      <c r="C172" s="58" t="s">
        <v>1406</v>
      </c>
      <c r="D172" s="82" t="s">
        <v>727</v>
      </c>
      <c r="E172" s="58" t="str">
        <f t="shared" si="215"/>
        <v>잡철물제작설치(철재)간단TON</v>
      </c>
      <c r="F172" s="86">
        <f>35.7/1000</f>
        <v>3.5700000000000003E-2</v>
      </c>
      <c r="G172" s="53">
        <f>+VLOOKUP($E:$E,설치일위집!$A:$I,6,FALSE)</f>
        <v>0</v>
      </c>
      <c r="H172" s="53">
        <f t="shared" si="220"/>
        <v>0</v>
      </c>
      <c r="I172" s="53">
        <f>+VLOOKUP($E:$E,설치일위집!$A:$I,7,FALSE)</f>
        <v>0</v>
      </c>
      <c r="J172" s="53">
        <f t="shared" ref="J172:J173" si="221">+TRUNC(F172*I172,0)</f>
        <v>0</v>
      </c>
      <c r="K172" s="53">
        <f>+VLOOKUP($E:$E,설치일위집!$A:$I,8,FALSE)</f>
        <v>0</v>
      </c>
      <c r="L172" s="53">
        <f t="shared" si="217"/>
        <v>0</v>
      </c>
      <c r="M172" s="53">
        <f t="shared" si="218"/>
        <v>0</v>
      </c>
      <c r="N172" s="53">
        <f t="shared" si="219"/>
        <v>0</v>
      </c>
      <c r="O172" s="85" t="str">
        <f>+"일위"&amp;VLOOKUP($E172,설치일위집!$A:$I,2,FALSE)&amp;"번"</f>
        <v>일위21번</v>
      </c>
    </row>
    <row r="173" spans="1:15" s="46" customFormat="1" ht="20.100000000000001" customHeight="1">
      <c r="A173" s="83" t="s">
        <v>871</v>
      </c>
      <c r="B173" s="81"/>
      <c r="C173" s="58" t="s">
        <v>872</v>
      </c>
      <c r="D173" s="82" t="s">
        <v>727</v>
      </c>
      <c r="E173" s="58" t="str">
        <f t="shared" si="215"/>
        <v>육상운반 및 거치제작장-현장TON</v>
      </c>
      <c r="F173" s="86">
        <v>3.5700000000000003E-2</v>
      </c>
      <c r="G173" s="53">
        <f>+VLOOKUP($E:$E,설치일위집!$A:$I,6,FALSE)</f>
        <v>0</v>
      </c>
      <c r="H173" s="53">
        <f t="shared" si="220"/>
        <v>0</v>
      </c>
      <c r="I173" s="53">
        <f>+VLOOKUP($E:$E,설치일위집!$A:$I,7,FALSE)</f>
        <v>0</v>
      </c>
      <c r="J173" s="53">
        <f t="shared" si="221"/>
        <v>0</v>
      </c>
      <c r="K173" s="53">
        <f>+VLOOKUP($E:$E,설치일위집!$A:$I,8,FALSE)</f>
        <v>0</v>
      </c>
      <c r="L173" s="53">
        <f t="shared" si="217"/>
        <v>0</v>
      </c>
      <c r="M173" s="53">
        <f t="shared" si="218"/>
        <v>0</v>
      </c>
      <c r="N173" s="53">
        <f t="shared" si="219"/>
        <v>0</v>
      </c>
      <c r="O173" s="85" t="str">
        <f>+"일위"&amp;VLOOKUP($E173,설치일위집!$A:$I,2,FALSE)&amp;"번"</f>
        <v>일위52번</v>
      </c>
    </row>
    <row r="174" spans="1:15" s="46" customFormat="1" ht="20.100000000000001" customHeight="1">
      <c r="A174" s="83" t="s">
        <v>965</v>
      </c>
      <c r="B174" s="81"/>
      <c r="C174" s="58" t="s">
        <v>966</v>
      </c>
      <c r="D174" s="82" t="s">
        <v>804</v>
      </c>
      <c r="E174" s="58" t="str">
        <f t="shared" si="215"/>
        <v>트럭탑재형 크레인10 TONHR</v>
      </c>
      <c r="F174" s="86">
        <v>0.5</v>
      </c>
      <c r="G174" s="53">
        <f>+VLOOKUP($E:$E,설치일위집!$A:$I,6,FALSE)</f>
        <v>0</v>
      </c>
      <c r="H174" s="53">
        <f t="shared" ref="H174" si="222">+TRUNC(F174*G174,0)</f>
        <v>0</v>
      </c>
      <c r="I174" s="53">
        <f>+VLOOKUP($E:$E,설치일위집!$A:$I,7,FALSE)</f>
        <v>0</v>
      </c>
      <c r="J174" s="53">
        <f t="shared" ref="J174" si="223">+TRUNC(F174*I174,0)</f>
        <v>0</v>
      </c>
      <c r="K174" s="53">
        <f>+VLOOKUP($E:$E,설치일위집!$A:$I,8,FALSE)</f>
        <v>0</v>
      </c>
      <c r="L174" s="53">
        <f t="shared" ref="L174" si="224">+TRUNC(F174*K174,0)</f>
        <v>0</v>
      </c>
      <c r="M174" s="53">
        <f t="shared" ref="M174" si="225">+K174+I174+G174</f>
        <v>0</v>
      </c>
      <c r="N174" s="53">
        <f t="shared" ref="N174" si="226">+L174+J174+H174</f>
        <v>0</v>
      </c>
      <c r="O174" s="85" t="str">
        <f>+"일위"&amp;VLOOKUP($E174,설치일위집!$A:$I,2,FALSE)&amp;"번"</f>
        <v>일위29번</v>
      </c>
    </row>
    <row r="175" spans="1:15" s="46" customFormat="1" ht="20.100000000000001" customHeight="1">
      <c r="A175" s="83"/>
      <c r="B175" s="81"/>
      <c r="C175" s="58"/>
      <c r="D175" s="82"/>
      <c r="E175" s="200"/>
      <c r="F175" s="86"/>
      <c r="G175" s="53"/>
      <c r="H175" s="53"/>
      <c r="I175" s="53"/>
      <c r="J175" s="53"/>
      <c r="K175" s="53"/>
      <c r="L175" s="53"/>
      <c r="M175" s="53"/>
      <c r="N175" s="53"/>
      <c r="O175" s="85"/>
    </row>
    <row r="176" spans="1:15" s="46" customFormat="1" ht="20.100000000000001" customHeight="1">
      <c r="A176" s="83" t="s">
        <v>688</v>
      </c>
      <c r="B176" s="81"/>
      <c r="C176" s="58"/>
      <c r="D176" s="82"/>
      <c r="E176" s="200">
        <f>+E166+1</f>
        <v>20</v>
      </c>
      <c r="F176" s="86"/>
      <c r="G176" s="53"/>
      <c r="H176" s="53">
        <f>SUM(H168:H175)</f>
        <v>0</v>
      </c>
      <c r="I176" s="53"/>
      <c r="J176" s="53">
        <f>SUM(J168:J175)</f>
        <v>0</v>
      </c>
      <c r="K176" s="53"/>
      <c r="L176" s="53">
        <f>SUM(L168:L175)</f>
        <v>0</v>
      </c>
      <c r="M176" s="53"/>
      <c r="N176" s="53">
        <f>+L176+J176+H176</f>
        <v>0</v>
      </c>
      <c r="O176" s="85"/>
    </row>
    <row r="177" spans="1:15" s="46" customFormat="1" ht="20.100000000000001" customHeight="1">
      <c r="A177" s="83"/>
      <c r="B177" s="81"/>
      <c r="C177" s="58"/>
      <c r="D177" s="82"/>
      <c r="E177" s="200"/>
      <c r="F177" s="86"/>
      <c r="G177" s="53"/>
      <c r="H177" s="53"/>
      <c r="I177" s="53"/>
      <c r="J177" s="53"/>
      <c r="K177" s="53"/>
      <c r="L177" s="53"/>
      <c r="M177" s="53"/>
      <c r="N177" s="53"/>
      <c r="O177" s="85"/>
    </row>
    <row r="178" spans="1:15" s="46" customFormat="1" ht="20.100000000000001" customHeight="1">
      <c r="A178" s="80">
        <f>+E190</f>
        <v>21</v>
      </c>
      <c r="B178" s="81" t="s">
        <v>903</v>
      </c>
      <c r="C178" s="58" t="s">
        <v>904</v>
      </c>
      <c r="D178" s="82" t="s">
        <v>905</v>
      </c>
      <c r="E178" s="200"/>
      <c r="F178" s="86"/>
      <c r="G178" s="53"/>
      <c r="H178" s="53"/>
      <c r="I178" s="53"/>
      <c r="J178" s="53"/>
      <c r="K178" s="53"/>
      <c r="L178" s="53"/>
      <c r="M178" s="53"/>
      <c r="N178" s="53"/>
      <c r="O178" s="85"/>
    </row>
    <row r="179" spans="1:15" s="46" customFormat="1" ht="20.100000000000001" customHeight="1">
      <c r="A179" s="83" t="s">
        <v>704</v>
      </c>
      <c r="B179" s="81"/>
      <c r="C179" s="58" t="s">
        <v>705</v>
      </c>
      <c r="D179" s="82" t="s">
        <v>726</v>
      </c>
      <c r="E179" s="58" t="str">
        <f t="shared" ref="E179:E188" si="227">+CONCATENATE(A179,C179,D179)</f>
        <v>용접봉3.2mmKG</v>
      </c>
      <c r="F179" s="86">
        <v>18.48</v>
      </c>
      <c r="G179" s="53">
        <f>+VLOOKUP($E179,단가!$A:$P,15,FALSE)</f>
        <v>0</v>
      </c>
      <c r="H179" s="53">
        <f t="shared" ref="H179:H181" si="228">+TRUNC(F179*G179,0)</f>
        <v>0</v>
      </c>
      <c r="I179" s="53">
        <v>0</v>
      </c>
      <c r="J179" s="53">
        <f t="shared" ref="J179:J181" si="229">+TRUNC(F179*I179,0)</f>
        <v>0</v>
      </c>
      <c r="K179" s="53">
        <v>0</v>
      </c>
      <c r="L179" s="53">
        <f t="shared" ref="L179:L181" si="230">+TRUNC(F179*K179,0)</f>
        <v>0</v>
      </c>
      <c r="M179" s="53">
        <f t="shared" ref="M179:M181" si="231">+K179+I179+G179</f>
        <v>0</v>
      </c>
      <c r="N179" s="53">
        <f t="shared" ref="N179:N181" si="232">+L179+J179+H179</f>
        <v>0</v>
      </c>
      <c r="O179" s="85" t="str">
        <f>+"단가"&amp;VLOOKUP($E179,단가!$A:$P,2,FALSE)&amp;"번"</f>
        <v>단가1번</v>
      </c>
    </row>
    <row r="180" spans="1:15" s="46" customFormat="1" ht="20.100000000000001" customHeight="1">
      <c r="A180" s="83" t="s">
        <v>706</v>
      </c>
      <c r="B180" s="81"/>
      <c r="C180" s="58" t="s">
        <v>915</v>
      </c>
      <c r="D180" s="82" t="s">
        <v>969</v>
      </c>
      <c r="E180" s="58" t="str">
        <f t="shared" si="227"/>
        <v>산소99%ℓ</v>
      </c>
      <c r="F180" s="86">
        <v>6300</v>
      </c>
      <c r="G180" s="53">
        <f>+VLOOKUP($E180,단가!$A:$P,15,FALSE)</f>
        <v>0</v>
      </c>
      <c r="H180" s="53">
        <f t="shared" si="228"/>
        <v>0</v>
      </c>
      <c r="I180" s="53">
        <v>0</v>
      </c>
      <c r="J180" s="53">
        <f t="shared" si="229"/>
        <v>0</v>
      </c>
      <c r="K180" s="53">
        <v>0</v>
      </c>
      <c r="L180" s="53">
        <f t="shared" si="230"/>
        <v>0</v>
      </c>
      <c r="M180" s="53">
        <f t="shared" si="231"/>
        <v>0</v>
      </c>
      <c r="N180" s="53">
        <f t="shared" si="232"/>
        <v>0</v>
      </c>
      <c r="O180" s="85" t="str">
        <f>+"단가"&amp;VLOOKUP($E180,단가!$A:$P,2,FALSE)&amp;"번"</f>
        <v>단가2번</v>
      </c>
    </row>
    <row r="181" spans="1:15" s="46" customFormat="1" ht="20.100000000000001" customHeight="1">
      <c r="A181" s="83" t="s">
        <v>707</v>
      </c>
      <c r="B181" s="81"/>
      <c r="C181" s="58" t="s">
        <v>916</v>
      </c>
      <c r="D181" s="82" t="s">
        <v>695</v>
      </c>
      <c r="E181" s="58" t="str">
        <f t="shared" si="227"/>
        <v>아세틸렌98%(용접용)kg</v>
      </c>
      <c r="F181" s="86">
        <v>2.8</v>
      </c>
      <c r="G181" s="53">
        <f>+VLOOKUP($E181,단가!$A:$P,15,FALSE)</f>
        <v>0</v>
      </c>
      <c r="H181" s="53">
        <f t="shared" si="228"/>
        <v>0</v>
      </c>
      <c r="I181" s="53">
        <v>0</v>
      </c>
      <c r="J181" s="53">
        <f t="shared" si="229"/>
        <v>0</v>
      </c>
      <c r="K181" s="53">
        <v>0</v>
      </c>
      <c r="L181" s="53">
        <f t="shared" si="230"/>
        <v>0</v>
      </c>
      <c r="M181" s="53">
        <f t="shared" si="231"/>
        <v>0</v>
      </c>
      <c r="N181" s="53">
        <f t="shared" si="232"/>
        <v>0</v>
      </c>
      <c r="O181" s="85" t="str">
        <f>+"단가"&amp;VLOOKUP($E181,단가!$A:$P,2,FALSE)&amp;"번"</f>
        <v>단가5번</v>
      </c>
    </row>
    <row r="182" spans="1:15" s="46" customFormat="1" ht="20.100000000000001" customHeight="1">
      <c r="A182" s="83" t="s">
        <v>91</v>
      </c>
      <c r="B182" s="81"/>
      <c r="C182" s="58" t="s">
        <v>791</v>
      </c>
      <c r="D182" s="82" t="s">
        <v>805</v>
      </c>
      <c r="E182" s="58" t="str">
        <f t="shared" si="227"/>
        <v>철공인</v>
      </c>
      <c r="F182" s="86">
        <v>27.65</v>
      </c>
      <c r="G182" s="53">
        <v>0</v>
      </c>
      <c r="H182" s="53">
        <f t="shared" ref="H182:H184" si="233">+TRUNC(F182*G182,0)</f>
        <v>0</v>
      </c>
      <c r="I182" s="53">
        <f>+VLOOKUP($A:$A,설치노임!$B:$H,5,FALSE)</f>
        <v>0</v>
      </c>
      <c r="J182" s="53">
        <f>+TRUNC(F182*I182,0)</f>
        <v>0</v>
      </c>
      <c r="K182" s="53">
        <v>0</v>
      </c>
      <c r="L182" s="53">
        <f t="shared" ref="L182:L184" si="234">+TRUNC(F182*K182,0)</f>
        <v>0</v>
      </c>
      <c r="M182" s="53">
        <f t="shared" ref="M182:M184" si="235">+K182+I182+G182</f>
        <v>0</v>
      </c>
      <c r="N182" s="53">
        <f t="shared" ref="N182:N184" si="236">+L182+J182+H182</f>
        <v>0</v>
      </c>
      <c r="O182" s="85" t="str">
        <f>+"설치노임"&amp;VLOOKUP(A182,설치노임!$B:$I,7,FALSE)&amp;"번"</f>
        <v>설치노임1009번</v>
      </c>
    </row>
    <row r="183" spans="1:15" s="46" customFormat="1" ht="20.100000000000001" customHeight="1">
      <c r="A183" s="83" t="s">
        <v>97</v>
      </c>
      <c r="B183" s="81"/>
      <c r="C183" s="58"/>
      <c r="D183" s="82" t="s">
        <v>805</v>
      </c>
      <c r="E183" s="58" t="str">
        <f t="shared" si="227"/>
        <v>용접공인</v>
      </c>
      <c r="F183" s="86">
        <v>2.6</v>
      </c>
      <c r="G183" s="53">
        <v>0</v>
      </c>
      <c r="H183" s="53">
        <f t="shared" si="233"/>
        <v>0</v>
      </c>
      <c r="I183" s="53">
        <f>+VLOOKUP($A:$A,설치노임!$B:$H,5,FALSE)</f>
        <v>0</v>
      </c>
      <c r="J183" s="53">
        <f>+TRUNC(F183*I183,0)</f>
        <v>0</v>
      </c>
      <c r="K183" s="53">
        <v>0</v>
      </c>
      <c r="L183" s="53">
        <f t="shared" si="234"/>
        <v>0</v>
      </c>
      <c r="M183" s="53">
        <f t="shared" si="235"/>
        <v>0</v>
      </c>
      <c r="N183" s="53">
        <f t="shared" si="236"/>
        <v>0</v>
      </c>
      <c r="O183" s="85" t="str">
        <f>+"설치노임"&amp;VLOOKUP(A183,설치노임!$B:$I,7,FALSE)&amp;"번"</f>
        <v>설치노임1012번</v>
      </c>
    </row>
    <row r="184" spans="1:15" s="46" customFormat="1" ht="20.100000000000001" customHeight="1">
      <c r="A184" s="83" t="s">
        <v>79</v>
      </c>
      <c r="B184" s="81"/>
      <c r="C184" s="58" t="s">
        <v>791</v>
      </c>
      <c r="D184" s="82" t="s">
        <v>805</v>
      </c>
      <c r="E184" s="58" t="str">
        <f t="shared" si="227"/>
        <v>특별인부인</v>
      </c>
      <c r="F184" s="86">
        <v>0.74</v>
      </c>
      <c r="G184" s="53">
        <v>0</v>
      </c>
      <c r="H184" s="53">
        <f t="shared" si="233"/>
        <v>0</v>
      </c>
      <c r="I184" s="53">
        <f>+VLOOKUP($A:$A,설치노임!$B:$H,5,FALSE)</f>
        <v>0</v>
      </c>
      <c r="J184" s="53">
        <f>+TRUNC(F184*I184,0)</f>
        <v>0</v>
      </c>
      <c r="K184" s="53">
        <v>0</v>
      </c>
      <c r="L184" s="53">
        <f t="shared" si="234"/>
        <v>0</v>
      </c>
      <c r="M184" s="53">
        <f t="shared" si="235"/>
        <v>0</v>
      </c>
      <c r="N184" s="53">
        <f t="shared" si="236"/>
        <v>0</v>
      </c>
      <c r="O184" s="85" t="str">
        <f>+"설치노임"&amp;VLOOKUP(A184,설치노임!$B:$I,7,FALSE)&amp;"번"</f>
        <v>설치노임1003번</v>
      </c>
    </row>
    <row r="185" spans="1:15" s="46" customFormat="1" ht="20.100000000000001" customHeight="1">
      <c r="A185" s="83" t="s">
        <v>11</v>
      </c>
      <c r="B185" s="81"/>
      <c r="C185" s="58" t="s">
        <v>791</v>
      </c>
      <c r="D185" s="82" t="s">
        <v>805</v>
      </c>
      <c r="E185" s="58" t="str">
        <f t="shared" si="227"/>
        <v>보통인부인</v>
      </c>
      <c r="F185" s="86">
        <v>0.66</v>
      </c>
      <c r="G185" s="53">
        <v>0</v>
      </c>
      <c r="H185" s="53">
        <f t="shared" ref="H185:H187" si="237">+TRUNC(F185*G185,0)</f>
        <v>0</v>
      </c>
      <c r="I185" s="53">
        <f>+VLOOKUP($A:$A,설치노임!$B:$H,5,FALSE)</f>
        <v>0</v>
      </c>
      <c r="J185" s="53">
        <f>+TRUNC(F185*I185,0)</f>
        <v>0</v>
      </c>
      <c r="K185" s="53">
        <v>0</v>
      </c>
      <c r="L185" s="53">
        <f t="shared" ref="L185:L187" si="238">+TRUNC(F185*K185,0)</f>
        <v>0</v>
      </c>
      <c r="M185" s="53">
        <f t="shared" ref="M185:M187" si="239">+K185+I185+G185</f>
        <v>0</v>
      </c>
      <c r="N185" s="53">
        <f t="shared" ref="N185:N187" si="240">+L185+J185+H185</f>
        <v>0</v>
      </c>
      <c r="O185" s="85" t="str">
        <f>+"설치노임"&amp;VLOOKUP(A185,설치노임!$B:$I,7,FALSE)&amp;"번"</f>
        <v>설치노임1002번</v>
      </c>
    </row>
    <row r="186" spans="1:15" s="46" customFormat="1" ht="20.100000000000001" customHeight="1">
      <c r="A186" s="83" t="s">
        <v>899</v>
      </c>
      <c r="B186" s="81"/>
      <c r="C186" s="58" t="s">
        <v>900</v>
      </c>
      <c r="D186" s="82" t="s">
        <v>804</v>
      </c>
      <c r="E186" s="58" t="str">
        <f t="shared" si="227"/>
        <v>용접기교류 500AMPHR</v>
      </c>
      <c r="F186" s="86">
        <v>20.83</v>
      </c>
      <c r="G186" s="53">
        <f>+VLOOKUP($E:$E,설치일위집!$A:$I,6,FALSE)</f>
        <v>0</v>
      </c>
      <c r="H186" s="53">
        <f t="shared" si="237"/>
        <v>0</v>
      </c>
      <c r="I186" s="53">
        <f>+VLOOKUP($E:$E,설치일위집!$A:$I,7,FALSE)</f>
        <v>0</v>
      </c>
      <c r="J186" s="53">
        <f t="shared" ref="J186:J187" si="241">+TRUNC(F186*I186,0)</f>
        <v>0</v>
      </c>
      <c r="K186" s="53">
        <f>+VLOOKUP($E:$E,설치일위집!$A:$I,8,FALSE)</f>
        <v>0</v>
      </c>
      <c r="L186" s="53">
        <f t="shared" si="238"/>
        <v>0</v>
      </c>
      <c r="M186" s="53">
        <f t="shared" si="239"/>
        <v>0</v>
      </c>
      <c r="N186" s="53">
        <f t="shared" si="240"/>
        <v>0</v>
      </c>
      <c r="O186" s="85" t="str">
        <f>+"일위"&amp;VLOOKUP($E186,설치일위집!$A:$I,2,FALSE)&amp;"번"</f>
        <v>일위45번</v>
      </c>
    </row>
    <row r="187" spans="1:15" s="46" customFormat="1" ht="20.100000000000001" customHeight="1">
      <c r="A187" s="83" t="s">
        <v>909</v>
      </c>
      <c r="B187" s="81"/>
      <c r="C187" s="58"/>
      <c r="D187" s="82" t="s">
        <v>901</v>
      </c>
      <c r="E187" s="58" t="str">
        <f t="shared" si="227"/>
        <v>전력kwh</v>
      </c>
      <c r="F187" s="86">
        <v>126</v>
      </c>
      <c r="G187" s="53">
        <v>0</v>
      </c>
      <c r="H187" s="53">
        <f t="shared" si="237"/>
        <v>0</v>
      </c>
      <c r="I187" s="53">
        <v>0</v>
      </c>
      <c r="J187" s="53">
        <f t="shared" si="241"/>
        <v>0</v>
      </c>
      <c r="K187" s="53">
        <f>+VLOOKUP($E187,단가!$A:$P,15,FALSE)</f>
        <v>0</v>
      </c>
      <c r="L187" s="53">
        <f t="shared" si="238"/>
        <v>0</v>
      </c>
      <c r="M187" s="53">
        <f t="shared" si="239"/>
        <v>0</v>
      </c>
      <c r="N187" s="53">
        <f t="shared" si="240"/>
        <v>0</v>
      </c>
      <c r="O187" s="85" t="str">
        <f>+"단가"&amp;VLOOKUP($E187,단가!$A:$P,2,FALSE)&amp;"번"</f>
        <v>단가9번</v>
      </c>
    </row>
    <row r="188" spans="1:15" s="46" customFormat="1" ht="20.100000000000001" customHeight="1">
      <c r="A188" s="83" t="s">
        <v>902</v>
      </c>
      <c r="B188" s="81"/>
      <c r="C188" s="58" t="str">
        <f>"노무비의 "&amp;FIXED(F188*100,0)&amp;"%"</f>
        <v>노무비의 3%</v>
      </c>
      <c r="D188" s="82" t="s">
        <v>844</v>
      </c>
      <c r="E188" s="58" t="str">
        <f t="shared" si="227"/>
        <v>공구손료노무비의 3%식</v>
      </c>
      <c r="F188" s="86">
        <v>0.03</v>
      </c>
      <c r="G188" s="53">
        <f>+SUM(J182:J185)</f>
        <v>0</v>
      </c>
      <c r="H188" s="53">
        <f t="shared" ref="H188" si="242">+TRUNC(F188*G188,0)</f>
        <v>0</v>
      </c>
      <c r="I188" s="53">
        <v>0</v>
      </c>
      <c r="J188" s="53">
        <f>+TRUNC(F188*I188,0)</f>
        <v>0</v>
      </c>
      <c r="K188" s="53">
        <v>0</v>
      </c>
      <c r="L188" s="53">
        <f t="shared" ref="L188" si="243">+TRUNC(F188*K188,0)</f>
        <v>0</v>
      </c>
      <c r="M188" s="53">
        <f t="shared" ref="M188" si="244">+K188+I188+G188</f>
        <v>0</v>
      </c>
      <c r="N188" s="53">
        <f t="shared" ref="N188" si="245">+L188+J188+H188</f>
        <v>0</v>
      </c>
      <c r="O188" s="85"/>
    </row>
    <row r="189" spans="1:15" s="46" customFormat="1" ht="20.100000000000001" customHeight="1">
      <c r="A189" s="83"/>
      <c r="B189" s="81"/>
      <c r="C189" s="58"/>
      <c r="D189" s="82"/>
      <c r="E189" s="200"/>
      <c r="F189" s="86"/>
      <c r="G189" s="53"/>
      <c r="H189" s="53"/>
      <c r="I189" s="53"/>
      <c r="J189" s="53"/>
      <c r="K189" s="53"/>
      <c r="L189" s="53"/>
      <c r="M189" s="53"/>
      <c r="N189" s="53"/>
      <c r="O189" s="85"/>
    </row>
    <row r="190" spans="1:15" s="46" customFormat="1" ht="20.100000000000001" customHeight="1">
      <c r="A190" s="83" t="s">
        <v>688</v>
      </c>
      <c r="B190" s="81"/>
      <c r="C190" s="58"/>
      <c r="D190" s="82"/>
      <c r="E190" s="200">
        <f>+E176+1</f>
        <v>21</v>
      </c>
      <c r="F190" s="86"/>
      <c r="G190" s="53"/>
      <c r="H190" s="53">
        <f>SUM(H178:H189)</f>
        <v>0</v>
      </c>
      <c r="I190" s="53"/>
      <c r="J190" s="53">
        <f>SUM(J178:J189)</f>
        <v>0</v>
      </c>
      <c r="K190" s="53"/>
      <c r="L190" s="53">
        <f>SUM(L178:L189)</f>
        <v>0</v>
      </c>
      <c r="M190" s="53"/>
      <c r="N190" s="53">
        <f>+L190+J190+H190</f>
        <v>0</v>
      </c>
      <c r="O190" s="85"/>
    </row>
    <row r="191" spans="1:15" s="46" customFormat="1" ht="20.100000000000001" customHeight="1">
      <c r="A191" s="83"/>
      <c r="B191" s="81"/>
      <c r="C191" s="58"/>
      <c r="D191" s="82"/>
      <c r="E191" s="200"/>
      <c r="F191" s="86"/>
      <c r="G191" s="53"/>
      <c r="H191" s="53"/>
      <c r="I191" s="53"/>
      <c r="J191" s="53"/>
      <c r="K191" s="53"/>
      <c r="L191" s="53"/>
      <c r="M191" s="53"/>
      <c r="N191" s="53"/>
      <c r="O191" s="85"/>
    </row>
    <row r="192" spans="1:15" s="46" customFormat="1" ht="20.100000000000001" customHeight="1">
      <c r="A192" s="80">
        <f>+E195</f>
        <v>22</v>
      </c>
      <c r="B192" s="81" t="s">
        <v>903</v>
      </c>
      <c r="C192" s="58" t="s">
        <v>906</v>
      </c>
      <c r="D192" s="82" t="s">
        <v>905</v>
      </c>
      <c r="E192" s="200"/>
      <c r="F192" s="86"/>
      <c r="G192" s="53"/>
      <c r="H192" s="53"/>
      <c r="I192" s="53"/>
      <c r="J192" s="53"/>
      <c r="K192" s="53"/>
      <c r="L192" s="53"/>
      <c r="M192" s="53"/>
      <c r="N192" s="53"/>
      <c r="O192" s="85"/>
    </row>
    <row r="193" spans="1:15" s="46" customFormat="1" ht="20.100000000000001" customHeight="1">
      <c r="A193" s="83" t="s">
        <v>891</v>
      </c>
      <c r="B193" s="81"/>
      <c r="C193" s="58" t="s">
        <v>904</v>
      </c>
      <c r="D193" s="82" t="s">
        <v>905</v>
      </c>
      <c r="E193" s="58" t="str">
        <f t="shared" ref="E193" si="246">+CONCATENATE(A193,C193,D193)</f>
        <v>잡철물제작설치(철재)간단ton</v>
      </c>
      <c r="F193" s="86">
        <v>1.4</v>
      </c>
      <c r="G193" s="53">
        <f>+VLOOKUP($E:$E,설치일위집!$A:$I,6,FALSE)</f>
        <v>0</v>
      </c>
      <c r="H193" s="53">
        <f t="shared" ref="H193" si="247">+TRUNC(F193*G193,0)</f>
        <v>0</v>
      </c>
      <c r="I193" s="53">
        <f>+VLOOKUP($E:$E,설치일위집!$A:$I,7,FALSE)</f>
        <v>0</v>
      </c>
      <c r="J193" s="53">
        <f t="shared" ref="J193" si="248">+TRUNC(F193*I193,0)</f>
        <v>0</v>
      </c>
      <c r="K193" s="53">
        <f>+VLOOKUP($E:$E,설치일위집!$A:$I,8,FALSE)</f>
        <v>0</v>
      </c>
      <c r="L193" s="53">
        <f t="shared" ref="L193" si="249">+TRUNC(F193*K193,0)</f>
        <v>0</v>
      </c>
      <c r="M193" s="53">
        <f t="shared" ref="M193" si="250">+K193+I193+G193</f>
        <v>0</v>
      </c>
      <c r="N193" s="53">
        <f t="shared" ref="N193" si="251">+L193+J193+H193</f>
        <v>0</v>
      </c>
      <c r="O193" s="85" t="str">
        <f>+"일위"&amp;VLOOKUP($E193,설치일위집!$A:$I,2,FALSE)&amp;"번"</f>
        <v>일위21번</v>
      </c>
    </row>
    <row r="194" spans="1:15" s="46" customFormat="1" ht="20.100000000000001" customHeight="1">
      <c r="A194" s="83"/>
      <c r="B194" s="81"/>
      <c r="C194" s="58"/>
      <c r="D194" s="82"/>
      <c r="E194" s="200"/>
      <c r="F194" s="86"/>
      <c r="G194" s="53"/>
      <c r="H194" s="53"/>
      <c r="I194" s="53"/>
      <c r="J194" s="53"/>
      <c r="K194" s="53"/>
      <c r="L194" s="53"/>
      <c r="M194" s="53"/>
      <c r="N194" s="53"/>
      <c r="O194" s="85"/>
    </row>
    <row r="195" spans="1:15" s="46" customFormat="1" ht="20.100000000000001" customHeight="1">
      <c r="A195" s="83" t="s">
        <v>688</v>
      </c>
      <c r="B195" s="81"/>
      <c r="C195" s="58"/>
      <c r="D195" s="82"/>
      <c r="E195" s="200">
        <f>+E190+1</f>
        <v>22</v>
      </c>
      <c r="F195" s="86"/>
      <c r="G195" s="53"/>
      <c r="H195" s="53">
        <f>SUM(H192:H194)</f>
        <v>0</v>
      </c>
      <c r="I195" s="53"/>
      <c r="J195" s="53">
        <f>SUM(J192:J194)</f>
        <v>0</v>
      </c>
      <c r="K195" s="53"/>
      <c r="L195" s="53">
        <f>SUM(L192:L194)</f>
        <v>0</v>
      </c>
      <c r="M195" s="53"/>
      <c r="N195" s="53">
        <f>+L195+J195+H195</f>
        <v>0</v>
      </c>
      <c r="O195" s="85"/>
    </row>
    <row r="196" spans="1:15" s="46" customFormat="1" ht="20.100000000000001" customHeight="1">
      <c r="A196" s="83"/>
      <c r="B196" s="81"/>
      <c r="C196" s="58"/>
      <c r="D196" s="82"/>
      <c r="E196" s="200"/>
      <c r="F196" s="86"/>
      <c r="G196" s="53"/>
      <c r="H196" s="53"/>
      <c r="I196" s="53"/>
      <c r="J196" s="53"/>
      <c r="K196" s="53"/>
      <c r="L196" s="53"/>
      <c r="M196" s="53"/>
      <c r="N196" s="53"/>
      <c r="O196" s="85"/>
    </row>
    <row r="197" spans="1:15" s="46" customFormat="1" ht="20.100000000000001" customHeight="1">
      <c r="A197" s="80">
        <f>+E204</f>
        <v>23</v>
      </c>
      <c r="B197" s="81" t="s">
        <v>800</v>
      </c>
      <c r="C197" s="58" t="s">
        <v>801</v>
      </c>
      <c r="D197" s="82" t="s">
        <v>754</v>
      </c>
      <c r="E197" s="200"/>
      <c r="F197" s="86"/>
      <c r="G197" s="53"/>
      <c r="H197" s="53"/>
      <c r="I197" s="53"/>
      <c r="J197" s="53"/>
      <c r="K197" s="53"/>
      <c r="L197" s="53"/>
      <c r="M197" s="53"/>
      <c r="N197" s="53"/>
      <c r="O197" s="85"/>
    </row>
    <row r="198" spans="1:15" s="46" customFormat="1" ht="20.100000000000001" customHeight="1">
      <c r="A198" s="83" t="s">
        <v>907</v>
      </c>
      <c r="B198" s="81"/>
      <c r="C198" s="58" t="s">
        <v>705</v>
      </c>
      <c r="D198" s="82" t="s">
        <v>908</v>
      </c>
      <c r="E198" s="58" t="str">
        <f>+CONCATENATE(A198,C198,D198)</f>
        <v>용접봉3.2mmkg</v>
      </c>
      <c r="F198" s="86">
        <v>0.4</v>
      </c>
      <c r="G198" s="53">
        <f>+VLOOKUP($E198,단가!$A:$P,15,FALSE)</f>
        <v>0</v>
      </c>
      <c r="H198" s="53">
        <f t="shared" ref="H198:H199" si="252">+TRUNC(F198*G198,0)</f>
        <v>0</v>
      </c>
      <c r="I198" s="53">
        <v>0</v>
      </c>
      <c r="J198" s="53">
        <f>+TRUNC(F198*I198,0)</f>
        <v>0</v>
      </c>
      <c r="K198" s="53">
        <v>0</v>
      </c>
      <c r="L198" s="53">
        <f t="shared" ref="L198:L202" si="253">+TRUNC(F198*K198,0)</f>
        <v>0</v>
      </c>
      <c r="M198" s="53">
        <f t="shared" ref="M198:M202" si="254">+K198+I198+G198</f>
        <v>0</v>
      </c>
      <c r="N198" s="53">
        <f t="shared" ref="N198:N202" si="255">+L198+J198+H198</f>
        <v>0</v>
      </c>
      <c r="O198" s="85" t="str">
        <f>+"단가"&amp;VLOOKUP($E198,단가!$A:$P,2,FALSE)&amp;"번"</f>
        <v>단가1번</v>
      </c>
    </row>
    <row r="199" spans="1:15" s="46" customFormat="1" ht="20.100000000000001" customHeight="1">
      <c r="A199" s="83" t="s">
        <v>909</v>
      </c>
      <c r="B199" s="81"/>
      <c r="C199" s="58"/>
      <c r="D199" s="82" t="s">
        <v>912</v>
      </c>
      <c r="E199" s="58" t="str">
        <f>+CONCATENATE(A199,C199,D199)</f>
        <v>전력kWh</v>
      </c>
      <c r="F199" s="86">
        <v>2.65</v>
      </c>
      <c r="G199" s="53">
        <f>+VLOOKUP($E199,단가!$A:$P,15,FALSE)</f>
        <v>0</v>
      </c>
      <c r="H199" s="53">
        <f t="shared" si="252"/>
        <v>0</v>
      </c>
      <c r="I199" s="53">
        <v>0</v>
      </c>
      <c r="J199" s="53">
        <f>+TRUNC(F199*I199,0)</f>
        <v>0</v>
      </c>
      <c r="K199" s="53">
        <v>0</v>
      </c>
      <c r="L199" s="53">
        <f t="shared" si="253"/>
        <v>0</v>
      </c>
      <c r="M199" s="53">
        <f t="shared" si="254"/>
        <v>0</v>
      </c>
      <c r="N199" s="53">
        <f t="shared" si="255"/>
        <v>0</v>
      </c>
      <c r="O199" s="85" t="str">
        <f>+"단가"&amp;VLOOKUP($E199,단가!$A:$P,2,FALSE)&amp;"번"</f>
        <v>단가9번</v>
      </c>
    </row>
    <row r="200" spans="1:15" s="46" customFormat="1" ht="20.100000000000001" customHeight="1">
      <c r="A200" s="83" t="s">
        <v>910</v>
      </c>
      <c r="B200" s="81"/>
      <c r="C200" s="58"/>
      <c r="D200" s="82" t="s">
        <v>697</v>
      </c>
      <c r="E200" s="58" t="str">
        <f>+CONCATENATE(A200,C200,D200)</f>
        <v>용접공인</v>
      </c>
      <c r="F200" s="86">
        <v>2.5999999999999999E-2</v>
      </c>
      <c r="G200" s="53">
        <v>0</v>
      </c>
      <c r="H200" s="53">
        <f t="shared" ref="H200:H202" si="256">+TRUNC(F200*G200,0)</f>
        <v>0</v>
      </c>
      <c r="I200" s="53">
        <f>+VLOOKUP($A:$A,설치노임!$B:$H,5,FALSE)</f>
        <v>0</v>
      </c>
      <c r="J200" s="53">
        <f>+TRUNC(F200*I200,0)</f>
        <v>0</v>
      </c>
      <c r="K200" s="53">
        <v>0</v>
      </c>
      <c r="L200" s="53">
        <f t="shared" si="253"/>
        <v>0</v>
      </c>
      <c r="M200" s="53">
        <f t="shared" si="254"/>
        <v>0</v>
      </c>
      <c r="N200" s="53">
        <f t="shared" si="255"/>
        <v>0</v>
      </c>
      <c r="O200" s="85" t="str">
        <f>+"설치노임"&amp;VLOOKUP(A200,설치노임!$B:$I,7,FALSE)&amp;"번"</f>
        <v>설치노임1012번</v>
      </c>
    </row>
    <row r="201" spans="1:15" s="46" customFormat="1" ht="20.100000000000001" customHeight="1">
      <c r="A201" s="83" t="s">
        <v>911</v>
      </c>
      <c r="B201" s="81"/>
      <c r="C201" s="58"/>
      <c r="D201" s="82" t="s">
        <v>697</v>
      </c>
      <c r="E201" s="58" t="str">
        <f>+CONCATENATE(A201,C201,D201)</f>
        <v>특별인부인</v>
      </c>
      <c r="F201" s="86">
        <v>8.0000000000000002E-3</v>
      </c>
      <c r="G201" s="53">
        <v>0</v>
      </c>
      <c r="H201" s="53">
        <f t="shared" si="256"/>
        <v>0</v>
      </c>
      <c r="I201" s="53">
        <f>+VLOOKUP($A:$A,설치노임!$B:$H,5,FALSE)</f>
        <v>0</v>
      </c>
      <c r="J201" s="53">
        <f>+TRUNC(F201*I201,0)</f>
        <v>0</v>
      </c>
      <c r="K201" s="53">
        <v>0</v>
      </c>
      <c r="L201" s="53">
        <f t="shared" si="253"/>
        <v>0</v>
      </c>
      <c r="M201" s="53">
        <f t="shared" si="254"/>
        <v>0</v>
      </c>
      <c r="N201" s="53">
        <f t="shared" si="255"/>
        <v>0</v>
      </c>
      <c r="O201" s="85" t="str">
        <f>+"설치노임"&amp;VLOOKUP(A201,설치노임!$B:$I,7,FALSE)&amp;"번"</f>
        <v>설치노임1003번</v>
      </c>
    </row>
    <row r="202" spans="1:15" s="46" customFormat="1" ht="20.100000000000001" customHeight="1">
      <c r="A202" s="83" t="s">
        <v>918</v>
      </c>
      <c r="B202" s="81"/>
      <c r="C202" s="58" t="str">
        <f>"노무비의 "&amp;FIXED(F202*100,0)&amp;"%"</f>
        <v>노무비의 5%</v>
      </c>
      <c r="D202" s="82" t="s">
        <v>844</v>
      </c>
      <c r="E202" s="58" t="str">
        <f t="shared" ref="E202" si="257">+CONCATENATE(A202,C202,D202)</f>
        <v>기구손료노무비의 5%식</v>
      </c>
      <c r="F202" s="86">
        <v>0.05</v>
      </c>
      <c r="G202" s="53">
        <v>0</v>
      </c>
      <c r="H202" s="53">
        <f t="shared" si="256"/>
        <v>0</v>
      </c>
      <c r="I202" s="53">
        <v>0</v>
      </c>
      <c r="J202" s="53">
        <f>+TRUNC(F202*I202,0)</f>
        <v>0</v>
      </c>
      <c r="K202" s="53">
        <f>+J204</f>
        <v>0</v>
      </c>
      <c r="L202" s="53">
        <f t="shared" si="253"/>
        <v>0</v>
      </c>
      <c r="M202" s="53">
        <f t="shared" si="254"/>
        <v>0</v>
      </c>
      <c r="N202" s="53">
        <f t="shared" si="255"/>
        <v>0</v>
      </c>
      <c r="O202" s="85"/>
    </row>
    <row r="203" spans="1:15" s="46" customFormat="1" ht="20.100000000000001" customHeight="1">
      <c r="A203" s="83"/>
      <c r="B203" s="81"/>
      <c r="C203" s="58"/>
      <c r="D203" s="82"/>
      <c r="E203" s="200"/>
      <c r="F203" s="86"/>
      <c r="G203" s="53"/>
      <c r="H203" s="53"/>
      <c r="I203" s="53"/>
      <c r="J203" s="53"/>
      <c r="K203" s="53"/>
      <c r="L203" s="53"/>
      <c r="M203" s="53"/>
      <c r="N203" s="53"/>
      <c r="O203" s="73"/>
    </row>
    <row r="204" spans="1:15" s="46" customFormat="1" ht="20.100000000000001" customHeight="1">
      <c r="A204" s="83" t="s">
        <v>688</v>
      </c>
      <c r="B204" s="81"/>
      <c r="C204" s="58"/>
      <c r="D204" s="82"/>
      <c r="E204" s="200">
        <f>+E195+1</f>
        <v>23</v>
      </c>
      <c r="F204" s="86"/>
      <c r="G204" s="53"/>
      <c r="H204" s="53">
        <f>SUM(H197:H203)</f>
        <v>0</v>
      </c>
      <c r="I204" s="53"/>
      <c r="J204" s="53">
        <f>SUM(J197:J203)</f>
        <v>0</v>
      </c>
      <c r="K204" s="53"/>
      <c r="L204" s="53">
        <f>SUM(L197:L203)</f>
        <v>0</v>
      </c>
      <c r="M204" s="53"/>
      <c r="N204" s="53">
        <f>+L204+J204+H204</f>
        <v>0</v>
      </c>
      <c r="O204" s="73"/>
    </row>
    <row r="205" spans="1:15" s="46" customFormat="1" ht="20.100000000000001" customHeight="1">
      <c r="A205" s="83"/>
      <c r="B205" s="81"/>
      <c r="C205" s="58"/>
      <c r="D205" s="82"/>
      <c r="E205" s="200"/>
      <c r="F205" s="86"/>
      <c r="G205" s="53"/>
      <c r="H205" s="53"/>
      <c r="I205" s="53"/>
      <c r="J205" s="53"/>
      <c r="K205" s="53"/>
      <c r="L205" s="53"/>
      <c r="M205" s="53"/>
      <c r="N205" s="53"/>
      <c r="O205" s="73"/>
    </row>
    <row r="206" spans="1:15" s="46" customFormat="1" ht="20.100000000000001" customHeight="1">
      <c r="A206" s="80">
        <f>+E213</f>
        <v>24</v>
      </c>
      <c r="B206" s="81" t="s">
        <v>800</v>
      </c>
      <c r="C206" s="58" t="s">
        <v>944</v>
      </c>
      <c r="D206" s="82" t="s">
        <v>754</v>
      </c>
      <c r="E206" s="200"/>
      <c r="F206" s="86"/>
      <c r="G206" s="53"/>
      <c r="H206" s="53"/>
      <c r="I206" s="53"/>
      <c r="J206" s="53"/>
      <c r="K206" s="53"/>
      <c r="L206" s="53"/>
      <c r="M206" s="53"/>
      <c r="N206" s="53"/>
      <c r="O206" s="73"/>
    </row>
    <row r="207" spans="1:15" s="46" customFormat="1" ht="20.100000000000001" customHeight="1">
      <c r="A207" s="83" t="s">
        <v>907</v>
      </c>
      <c r="B207" s="81"/>
      <c r="C207" s="58" t="s">
        <v>705</v>
      </c>
      <c r="D207" s="82" t="s">
        <v>908</v>
      </c>
      <c r="E207" s="58" t="str">
        <f>+CONCATENATE(A207,C207,D207)</f>
        <v>용접봉3.2mmkg</v>
      </c>
      <c r="F207" s="86">
        <v>0.89</v>
      </c>
      <c r="G207" s="53">
        <f>+VLOOKUP($E207,단가!$A:$P,15,FALSE)</f>
        <v>0</v>
      </c>
      <c r="H207" s="53">
        <f t="shared" ref="H207:H211" si="258">+TRUNC(F207*G207,0)</f>
        <v>0</v>
      </c>
      <c r="I207" s="53">
        <v>0</v>
      </c>
      <c r="J207" s="53">
        <f>+TRUNC(F207*I207,0)</f>
        <v>0</v>
      </c>
      <c r="K207" s="53">
        <v>0</v>
      </c>
      <c r="L207" s="53">
        <f t="shared" ref="L207:L211" si="259">+TRUNC(F207*K207,0)</f>
        <v>0</v>
      </c>
      <c r="M207" s="53">
        <f t="shared" ref="M207:M211" si="260">+K207+I207+G207</f>
        <v>0</v>
      </c>
      <c r="N207" s="53">
        <f t="shared" ref="N207:N211" si="261">+L207+J207+H207</f>
        <v>0</v>
      </c>
      <c r="O207" s="53" t="str">
        <f>+"단가"&amp;VLOOKUP($E207,단가!$A:$P,2,FALSE)&amp;"번"</f>
        <v>단가1번</v>
      </c>
    </row>
    <row r="208" spans="1:15" s="46" customFormat="1" ht="20.100000000000001" customHeight="1">
      <c r="A208" s="83" t="s">
        <v>909</v>
      </c>
      <c r="B208" s="81"/>
      <c r="C208" s="58"/>
      <c r="D208" s="82" t="s">
        <v>912</v>
      </c>
      <c r="E208" s="58" t="str">
        <f>+CONCATENATE(A208,C208,D208)</f>
        <v>전력kWh</v>
      </c>
      <c r="F208" s="86">
        <v>3.45</v>
      </c>
      <c r="G208" s="53">
        <f>+VLOOKUP($E208,단가!$A:$P,15,FALSE)</f>
        <v>0</v>
      </c>
      <c r="H208" s="53">
        <f t="shared" si="258"/>
        <v>0</v>
      </c>
      <c r="I208" s="53">
        <v>0</v>
      </c>
      <c r="J208" s="53">
        <f>+TRUNC(F208*I208,0)</f>
        <v>0</v>
      </c>
      <c r="K208" s="53">
        <v>0</v>
      </c>
      <c r="L208" s="53">
        <f t="shared" si="259"/>
        <v>0</v>
      </c>
      <c r="M208" s="53">
        <f t="shared" si="260"/>
        <v>0</v>
      </c>
      <c r="N208" s="53">
        <f t="shared" si="261"/>
        <v>0</v>
      </c>
      <c r="O208" s="53" t="str">
        <f>+"단가"&amp;VLOOKUP($E208,단가!$A:$P,2,FALSE)&amp;"번"</f>
        <v>단가9번</v>
      </c>
    </row>
    <row r="209" spans="1:15" s="46" customFormat="1" ht="20.100000000000001" customHeight="1">
      <c r="A209" s="83" t="s">
        <v>910</v>
      </c>
      <c r="B209" s="81"/>
      <c r="C209" s="58"/>
      <c r="D209" s="82" t="s">
        <v>697</v>
      </c>
      <c r="E209" s="58" t="str">
        <f>+CONCATENATE(A209,C209,D209)</f>
        <v>용접공인</v>
      </c>
      <c r="F209" s="86">
        <f>+TRUNC(0.079/0.3,5)</f>
        <v>0.26333000000000001</v>
      </c>
      <c r="G209" s="53">
        <v>0</v>
      </c>
      <c r="H209" s="53">
        <f t="shared" si="258"/>
        <v>0</v>
      </c>
      <c r="I209" s="53">
        <f>+VLOOKUP($A:$A,설치노임!$B:$H,5,FALSE)</f>
        <v>0</v>
      </c>
      <c r="J209" s="53">
        <f>+TRUNC(F209*I209,0)</f>
        <v>0</v>
      </c>
      <c r="K209" s="53">
        <v>0</v>
      </c>
      <c r="L209" s="53">
        <f t="shared" si="259"/>
        <v>0</v>
      </c>
      <c r="M209" s="53">
        <f t="shared" si="260"/>
        <v>0</v>
      </c>
      <c r="N209" s="53">
        <f t="shared" si="261"/>
        <v>0</v>
      </c>
      <c r="O209" s="85" t="str">
        <f>+"설치노임"&amp;VLOOKUP(A209,설치노임!$B:$I,7,FALSE)&amp;"번"</f>
        <v>설치노임1012번</v>
      </c>
    </row>
    <row r="210" spans="1:15" s="46" customFormat="1" ht="20.100000000000001" customHeight="1">
      <c r="A210" s="83" t="s">
        <v>911</v>
      </c>
      <c r="B210" s="81"/>
      <c r="C210" s="58"/>
      <c r="D210" s="82" t="s">
        <v>697</v>
      </c>
      <c r="E210" s="58" t="str">
        <f>+CONCATENATE(A210,C210,D210)</f>
        <v>특별인부인</v>
      </c>
      <c r="F210" s="86">
        <f>+TRUNC(0.021/0.3,5)</f>
        <v>7.0000000000000007E-2</v>
      </c>
      <c r="G210" s="53">
        <v>0</v>
      </c>
      <c r="H210" s="53">
        <f t="shared" si="258"/>
        <v>0</v>
      </c>
      <c r="I210" s="53">
        <f>+VLOOKUP($A:$A,설치노임!$B:$H,5,FALSE)</f>
        <v>0</v>
      </c>
      <c r="J210" s="53">
        <f>+TRUNC(F210*I210,0)</f>
        <v>0</v>
      </c>
      <c r="K210" s="53">
        <v>0</v>
      </c>
      <c r="L210" s="53">
        <f t="shared" si="259"/>
        <v>0</v>
      </c>
      <c r="M210" s="53">
        <f t="shared" si="260"/>
        <v>0</v>
      </c>
      <c r="N210" s="53">
        <f t="shared" si="261"/>
        <v>0</v>
      </c>
      <c r="O210" s="85" t="str">
        <f>+"설치노임"&amp;VLOOKUP(A210,설치노임!$B:$I,7,FALSE)&amp;"번"</f>
        <v>설치노임1003번</v>
      </c>
    </row>
    <row r="211" spans="1:15" s="46" customFormat="1" ht="20.100000000000001" customHeight="1">
      <c r="A211" s="83" t="s">
        <v>918</v>
      </c>
      <c r="B211" s="81"/>
      <c r="C211" s="58" t="str">
        <f>"노무비의 "&amp;FIXED(F211*100,0)&amp;"%"</f>
        <v>노무비의 5%</v>
      </c>
      <c r="D211" s="82" t="s">
        <v>844</v>
      </c>
      <c r="E211" s="58" t="str">
        <f t="shared" ref="E211" si="262">+CONCATENATE(A211,C211,D211)</f>
        <v>기구손료노무비의 5%식</v>
      </c>
      <c r="F211" s="86">
        <v>0.05</v>
      </c>
      <c r="G211" s="53">
        <v>0</v>
      </c>
      <c r="H211" s="53">
        <f t="shared" si="258"/>
        <v>0</v>
      </c>
      <c r="I211" s="53">
        <v>0</v>
      </c>
      <c r="J211" s="53">
        <f>+TRUNC(F211*I211,0)</f>
        <v>0</v>
      </c>
      <c r="K211" s="53">
        <f>+J213</f>
        <v>0</v>
      </c>
      <c r="L211" s="53">
        <f t="shared" si="259"/>
        <v>0</v>
      </c>
      <c r="M211" s="53">
        <f t="shared" si="260"/>
        <v>0</v>
      </c>
      <c r="N211" s="53">
        <f t="shared" si="261"/>
        <v>0</v>
      </c>
      <c r="O211" s="85"/>
    </row>
    <row r="212" spans="1:15" s="46" customFormat="1" ht="20.100000000000001" customHeight="1">
      <c r="A212" s="83"/>
      <c r="B212" s="81"/>
      <c r="C212" s="58"/>
      <c r="D212" s="82"/>
      <c r="E212" s="200"/>
      <c r="F212" s="86"/>
      <c r="G212" s="53"/>
      <c r="H212" s="53"/>
      <c r="I212" s="53"/>
      <c r="J212" s="53"/>
      <c r="K212" s="53"/>
      <c r="L212" s="53"/>
      <c r="M212" s="53"/>
      <c r="N212" s="53"/>
      <c r="O212" s="73"/>
    </row>
    <row r="213" spans="1:15" s="46" customFormat="1" ht="20.100000000000001" customHeight="1">
      <c r="A213" s="83" t="s">
        <v>688</v>
      </c>
      <c r="B213" s="81"/>
      <c r="C213" s="58"/>
      <c r="D213" s="82"/>
      <c r="E213" s="200">
        <f>+E204+1</f>
        <v>24</v>
      </c>
      <c r="F213" s="86"/>
      <c r="G213" s="53"/>
      <c r="H213" s="53">
        <f>SUM(H206:H212)</f>
        <v>0</v>
      </c>
      <c r="I213" s="53"/>
      <c r="J213" s="53">
        <f>SUM(J206:J212)</f>
        <v>0</v>
      </c>
      <c r="K213" s="53"/>
      <c r="L213" s="53">
        <f>SUM(L206:L212)</f>
        <v>0</v>
      </c>
      <c r="M213" s="53"/>
      <c r="N213" s="53">
        <f>+L213+J213+H213</f>
        <v>0</v>
      </c>
      <c r="O213" s="73"/>
    </row>
    <row r="214" spans="1:15" s="46" customFormat="1" ht="20.100000000000001" customHeight="1">
      <c r="A214" s="83"/>
      <c r="B214" s="81"/>
      <c r="C214" s="58"/>
      <c r="D214" s="82"/>
      <c r="E214" s="200"/>
      <c r="F214" s="86"/>
      <c r="G214" s="53"/>
      <c r="H214" s="53"/>
      <c r="I214" s="53"/>
      <c r="J214" s="53"/>
      <c r="K214" s="53"/>
      <c r="L214" s="53"/>
      <c r="M214" s="53"/>
      <c r="N214" s="53"/>
      <c r="O214" s="73"/>
    </row>
    <row r="215" spans="1:15" s="46" customFormat="1" ht="20.100000000000001" customHeight="1">
      <c r="A215" s="80">
        <f>+E222</f>
        <v>25</v>
      </c>
      <c r="B215" s="81" t="s">
        <v>800</v>
      </c>
      <c r="C215" s="58" t="s">
        <v>952</v>
      </c>
      <c r="D215" s="82" t="s">
        <v>754</v>
      </c>
      <c r="E215" s="200"/>
      <c r="F215" s="86"/>
      <c r="G215" s="53"/>
      <c r="H215" s="53"/>
      <c r="I215" s="53"/>
      <c r="J215" s="53"/>
      <c r="K215" s="53"/>
      <c r="L215" s="53"/>
      <c r="M215" s="53"/>
      <c r="N215" s="53"/>
      <c r="O215" s="73"/>
    </row>
    <row r="216" spans="1:15" s="46" customFormat="1" ht="20.100000000000001" customHeight="1">
      <c r="A216" s="83" t="s">
        <v>907</v>
      </c>
      <c r="B216" s="81"/>
      <c r="C216" s="58" t="s">
        <v>705</v>
      </c>
      <c r="D216" s="82" t="s">
        <v>908</v>
      </c>
      <c r="E216" s="58" t="str">
        <f>+CONCATENATE(A216,C216,D216)</f>
        <v>용접봉3.2mmkg</v>
      </c>
      <c r="F216" s="86">
        <v>0.66</v>
      </c>
      <c r="G216" s="53">
        <f>+VLOOKUP($E216,단가!$A:$P,15,FALSE)</f>
        <v>0</v>
      </c>
      <c r="H216" s="53">
        <f t="shared" ref="H216:H220" si="263">+TRUNC(F216*G216,0)</f>
        <v>0</v>
      </c>
      <c r="I216" s="53">
        <v>0</v>
      </c>
      <c r="J216" s="53">
        <f>+TRUNC(F216*I216,0)</f>
        <v>0</v>
      </c>
      <c r="K216" s="53">
        <v>0</v>
      </c>
      <c r="L216" s="53">
        <f t="shared" ref="L216:L220" si="264">+TRUNC(F216*K216,0)</f>
        <v>0</v>
      </c>
      <c r="M216" s="53">
        <f t="shared" ref="M216:M220" si="265">+K216+I216+G216</f>
        <v>0</v>
      </c>
      <c r="N216" s="53">
        <f t="shared" ref="N216:N220" si="266">+L216+J216+H216</f>
        <v>0</v>
      </c>
      <c r="O216" s="53" t="str">
        <f>+"단가"&amp;VLOOKUP($E216,단가!$A:$P,2,FALSE)&amp;"번"</f>
        <v>단가1번</v>
      </c>
    </row>
    <row r="217" spans="1:15" s="46" customFormat="1" ht="20.100000000000001" customHeight="1">
      <c r="A217" s="83" t="s">
        <v>909</v>
      </c>
      <c r="B217" s="81"/>
      <c r="C217" s="58"/>
      <c r="D217" s="82" t="s">
        <v>912</v>
      </c>
      <c r="E217" s="58" t="str">
        <f>+CONCATENATE(A217,C217,D217)</f>
        <v>전력kWh</v>
      </c>
      <c r="F217" s="86">
        <v>2.75</v>
      </c>
      <c r="G217" s="53">
        <f>+VLOOKUP($E217,단가!$A:$P,15,FALSE)</f>
        <v>0</v>
      </c>
      <c r="H217" s="53">
        <f t="shared" si="263"/>
        <v>0</v>
      </c>
      <c r="I217" s="53">
        <v>0</v>
      </c>
      <c r="J217" s="53">
        <f>+TRUNC(F217*I217,0)</f>
        <v>0</v>
      </c>
      <c r="K217" s="53">
        <v>0</v>
      </c>
      <c r="L217" s="53">
        <f t="shared" si="264"/>
        <v>0</v>
      </c>
      <c r="M217" s="53">
        <f t="shared" si="265"/>
        <v>0</v>
      </c>
      <c r="N217" s="53">
        <f t="shared" si="266"/>
        <v>0</v>
      </c>
      <c r="O217" s="53" t="str">
        <f>+"단가"&amp;VLOOKUP($E217,단가!$A:$P,2,FALSE)&amp;"번"</f>
        <v>단가9번</v>
      </c>
    </row>
    <row r="218" spans="1:15" s="46" customFormat="1" ht="20.100000000000001" customHeight="1">
      <c r="A218" s="83" t="s">
        <v>910</v>
      </c>
      <c r="B218" s="81"/>
      <c r="C218" s="58"/>
      <c r="D218" s="82" t="s">
        <v>697</v>
      </c>
      <c r="E218" s="58" t="str">
        <f>+CONCATENATE(A218,C218,D218)</f>
        <v>용접공인</v>
      </c>
      <c r="F218" s="86">
        <f>+TRUNC(0.063/0.3,5)</f>
        <v>0.21</v>
      </c>
      <c r="G218" s="53">
        <v>0</v>
      </c>
      <c r="H218" s="53">
        <f t="shared" si="263"/>
        <v>0</v>
      </c>
      <c r="I218" s="53">
        <f>+VLOOKUP($A:$A,설치노임!$B:$H,5,FALSE)</f>
        <v>0</v>
      </c>
      <c r="J218" s="53">
        <f>+TRUNC(F218*I218,0)</f>
        <v>0</v>
      </c>
      <c r="K218" s="53">
        <v>0</v>
      </c>
      <c r="L218" s="53">
        <f t="shared" si="264"/>
        <v>0</v>
      </c>
      <c r="M218" s="53">
        <f t="shared" si="265"/>
        <v>0</v>
      </c>
      <c r="N218" s="53">
        <f t="shared" si="266"/>
        <v>0</v>
      </c>
      <c r="O218" s="85" t="str">
        <f>+"설치노임"&amp;VLOOKUP(A218,설치노임!$B:$I,7,FALSE)&amp;"번"</f>
        <v>설치노임1012번</v>
      </c>
    </row>
    <row r="219" spans="1:15" s="46" customFormat="1" ht="20.100000000000001" customHeight="1">
      <c r="A219" s="83" t="s">
        <v>911</v>
      </c>
      <c r="B219" s="81"/>
      <c r="C219" s="58"/>
      <c r="D219" s="82" t="s">
        <v>697</v>
      </c>
      <c r="E219" s="58" t="str">
        <f>+CONCATENATE(A219,C219,D219)</f>
        <v>특별인부인</v>
      </c>
      <c r="F219" s="86">
        <f>+TRUNC(0.019/0.3,5)</f>
        <v>6.3329999999999997E-2</v>
      </c>
      <c r="G219" s="53">
        <v>0</v>
      </c>
      <c r="H219" s="53">
        <f t="shared" si="263"/>
        <v>0</v>
      </c>
      <c r="I219" s="53">
        <f>+VLOOKUP($A:$A,설치노임!$B:$H,5,FALSE)</f>
        <v>0</v>
      </c>
      <c r="J219" s="53">
        <f>+TRUNC(F219*I219,0)</f>
        <v>0</v>
      </c>
      <c r="K219" s="53">
        <v>0</v>
      </c>
      <c r="L219" s="53">
        <f t="shared" si="264"/>
        <v>0</v>
      </c>
      <c r="M219" s="53">
        <f t="shared" si="265"/>
        <v>0</v>
      </c>
      <c r="N219" s="53">
        <f t="shared" si="266"/>
        <v>0</v>
      </c>
      <c r="O219" s="85" t="str">
        <f>+"설치노임"&amp;VLOOKUP(A219,설치노임!$B:$I,7,FALSE)&amp;"번"</f>
        <v>설치노임1003번</v>
      </c>
    </row>
    <row r="220" spans="1:15" s="46" customFormat="1" ht="20.100000000000001" customHeight="1">
      <c r="A220" s="83" t="s">
        <v>918</v>
      </c>
      <c r="B220" s="81"/>
      <c r="C220" s="58" t="str">
        <f>"노무비의 "&amp;FIXED(F220*100,0)&amp;"%"</f>
        <v>노무비의 5%</v>
      </c>
      <c r="D220" s="82" t="s">
        <v>844</v>
      </c>
      <c r="E220" s="58" t="str">
        <f t="shared" ref="E220" si="267">+CONCATENATE(A220,C220,D220)</f>
        <v>기구손료노무비의 5%식</v>
      </c>
      <c r="F220" s="86">
        <v>0.05</v>
      </c>
      <c r="G220" s="53">
        <v>0</v>
      </c>
      <c r="H220" s="53">
        <f t="shared" si="263"/>
        <v>0</v>
      </c>
      <c r="I220" s="53">
        <v>0</v>
      </c>
      <c r="J220" s="53">
        <f>+TRUNC(F220*I220,0)</f>
        <v>0</v>
      </c>
      <c r="K220" s="53">
        <f>+J222</f>
        <v>0</v>
      </c>
      <c r="L220" s="53">
        <f t="shared" si="264"/>
        <v>0</v>
      </c>
      <c r="M220" s="53">
        <f t="shared" si="265"/>
        <v>0</v>
      </c>
      <c r="N220" s="53">
        <f t="shared" si="266"/>
        <v>0</v>
      </c>
      <c r="O220" s="85"/>
    </row>
    <row r="221" spans="1:15" s="46" customFormat="1" ht="20.100000000000001" customHeight="1">
      <c r="A221" s="83"/>
      <c r="B221" s="81"/>
      <c r="C221" s="58"/>
      <c r="D221" s="82"/>
      <c r="E221" s="200"/>
      <c r="F221" s="86"/>
      <c r="G221" s="53"/>
      <c r="H221" s="53"/>
      <c r="I221" s="53"/>
      <c r="J221" s="53"/>
      <c r="K221" s="53"/>
      <c r="L221" s="53"/>
      <c r="M221" s="53"/>
      <c r="N221" s="53"/>
      <c r="O221" s="73"/>
    </row>
    <row r="222" spans="1:15" s="46" customFormat="1" ht="20.100000000000001" customHeight="1">
      <c r="A222" s="83" t="s">
        <v>688</v>
      </c>
      <c r="B222" s="81"/>
      <c r="C222" s="58"/>
      <c r="D222" s="82"/>
      <c r="E222" s="200">
        <f>+E213+1</f>
        <v>25</v>
      </c>
      <c r="F222" s="86"/>
      <c r="G222" s="53"/>
      <c r="H222" s="53">
        <f>SUM(H215:H221)</f>
        <v>0</v>
      </c>
      <c r="I222" s="53"/>
      <c r="J222" s="53">
        <f>SUM(J215:J221)</f>
        <v>0</v>
      </c>
      <c r="K222" s="53"/>
      <c r="L222" s="53">
        <f>SUM(L215:L221)</f>
        <v>0</v>
      </c>
      <c r="M222" s="53"/>
      <c r="N222" s="53">
        <f>+L222+J222+H222</f>
        <v>0</v>
      </c>
      <c r="O222" s="73"/>
    </row>
    <row r="223" spans="1:15" s="46" customFormat="1" ht="20.100000000000001" customHeight="1">
      <c r="A223" s="83"/>
      <c r="B223" s="81"/>
      <c r="C223" s="58"/>
      <c r="D223" s="82"/>
      <c r="E223" s="200"/>
      <c r="F223" s="86"/>
      <c r="G223" s="53"/>
      <c r="H223" s="53"/>
      <c r="I223" s="53"/>
      <c r="J223" s="53"/>
      <c r="K223" s="53"/>
      <c r="L223" s="53"/>
      <c r="M223" s="53"/>
      <c r="N223" s="53"/>
      <c r="O223" s="73"/>
    </row>
    <row r="224" spans="1:15" s="46" customFormat="1" ht="20.100000000000001" customHeight="1">
      <c r="A224" s="80">
        <f>+E231</f>
        <v>26</v>
      </c>
      <c r="B224" s="81" t="s">
        <v>802</v>
      </c>
      <c r="C224" s="58" t="s">
        <v>947</v>
      </c>
      <c r="D224" s="82" t="s">
        <v>754</v>
      </c>
      <c r="E224" s="200"/>
      <c r="F224" s="86"/>
      <c r="G224" s="53"/>
      <c r="H224" s="53"/>
      <c r="I224" s="53"/>
      <c r="J224" s="53"/>
      <c r="K224" s="53"/>
      <c r="L224" s="53"/>
      <c r="M224" s="53"/>
      <c r="N224" s="53"/>
      <c r="O224" s="73"/>
    </row>
    <row r="225" spans="1:15" s="46" customFormat="1" ht="20.100000000000001" customHeight="1">
      <c r="A225" s="83" t="s">
        <v>914</v>
      </c>
      <c r="B225" s="81"/>
      <c r="C225" s="58" t="s">
        <v>915</v>
      </c>
      <c r="D225" s="82" t="s">
        <v>341</v>
      </c>
      <c r="E225" s="58" t="str">
        <f>+CONCATENATE(A225,C225,D225)</f>
        <v>산소99%ℓ</v>
      </c>
      <c r="F225" s="86">
        <v>176.85713999999999</v>
      </c>
      <c r="G225" s="53">
        <f>+VLOOKUP($E225,단가!$A:$P,15,FALSE)</f>
        <v>0</v>
      </c>
      <c r="H225" s="53">
        <f t="shared" ref="H225:H226" si="268">+TRUNC(F225*G225,0)</f>
        <v>0</v>
      </c>
      <c r="I225" s="53">
        <v>0</v>
      </c>
      <c r="J225" s="53">
        <f>+TRUNC(F225*I225,0)</f>
        <v>0</v>
      </c>
      <c r="K225" s="53">
        <v>0</v>
      </c>
      <c r="L225" s="53">
        <f t="shared" ref="L225:L229" si="269">+TRUNC(F225*K225,0)</f>
        <v>0</v>
      </c>
      <c r="M225" s="53">
        <f t="shared" ref="M225:M229" si="270">+K225+I225+G225</f>
        <v>0</v>
      </c>
      <c r="N225" s="53">
        <f t="shared" ref="N225:N229" si="271">+L225+J225+H225</f>
        <v>0</v>
      </c>
      <c r="O225" s="53" t="str">
        <f>+"단가"&amp;VLOOKUP($E225,단가!$A:$P,2,FALSE)&amp;"번"</f>
        <v>단가2번</v>
      </c>
    </row>
    <row r="226" spans="1:15" s="46" customFormat="1" ht="20.100000000000001" customHeight="1">
      <c r="A226" s="172" t="s">
        <v>707</v>
      </c>
      <c r="B226" s="81"/>
      <c r="C226" s="58" t="s">
        <v>916</v>
      </c>
      <c r="D226" s="82" t="s">
        <v>917</v>
      </c>
      <c r="E226" s="58" t="str">
        <f>+CONCATENATE(A226,C226,D226)</f>
        <v>아세틸렌98%(용접용)kg</v>
      </c>
      <c r="F226" s="86">
        <v>0.10383000000000001</v>
      </c>
      <c r="G226" s="53">
        <f>+VLOOKUP($E226,단가!$A:$P,15,FALSE)</f>
        <v>0</v>
      </c>
      <c r="H226" s="53">
        <f t="shared" si="268"/>
        <v>0</v>
      </c>
      <c r="I226" s="53">
        <v>0</v>
      </c>
      <c r="J226" s="53">
        <f>+TRUNC(F226*I226,0)</f>
        <v>0</v>
      </c>
      <c r="K226" s="53">
        <v>0</v>
      </c>
      <c r="L226" s="53">
        <f t="shared" si="269"/>
        <v>0</v>
      </c>
      <c r="M226" s="53">
        <f t="shared" si="270"/>
        <v>0</v>
      </c>
      <c r="N226" s="53">
        <f t="shared" si="271"/>
        <v>0</v>
      </c>
      <c r="O226" s="53" t="str">
        <f>+"단가"&amp;VLOOKUP($E226,단가!$A:$P,2,FALSE)&amp;"번"</f>
        <v>단가5번</v>
      </c>
    </row>
    <row r="227" spans="1:15" s="46" customFormat="1" ht="20.100000000000001" customHeight="1">
      <c r="A227" s="83" t="s">
        <v>910</v>
      </c>
      <c r="B227" s="81"/>
      <c r="C227" s="58"/>
      <c r="D227" s="82" t="s">
        <v>697</v>
      </c>
      <c r="E227" s="58" t="str">
        <f>+CONCATENATE(A227,C227,D227)</f>
        <v>용접공인</v>
      </c>
      <c r="F227" s="86">
        <v>7.1399999999999996E-3</v>
      </c>
      <c r="G227" s="53">
        <v>0</v>
      </c>
      <c r="H227" s="53">
        <f t="shared" ref="H227:H229" si="272">+TRUNC(F227*G227,0)</f>
        <v>0</v>
      </c>
      <c r="I227" s="53">
        <f>+VLOOKUP($A:$A,설치노임!$B:$H,5,FALSE)</f>
        <v>0</v>
      </c>
      <c r="J227" s="53">
        <f>+TRUNC(F227*I227,0)</f>
        <v>0</v>
      </c>
      <c r="K227" s="53">
        <v>0</v>
      </c>
      <c r="L227" s="53">
        <f t="shared" si="269"/>
        <v>0</v>
      </c>
      <c r="M227" s="53">
        <f t="shared" si="270"/>
        <v>0</v>
      </c>
      <c r="N227" s="53">
        <f t="shared" si="271"/>
        <v>0</v>
      </c>
      <c r="O227" s="85" t="str">
        <f>+"설치노임"&amp;VLOOKUP(A227,설치노임!$B:$I,7,FALSE)&amp;"번"</f>
        <v>설치노임1012번</v>
      </c>
    </row>
    <row r="228" spans="1:15" s="46" customFormat="1" ht="20.100000000000001" customHeight="1">
      <c r="A228" s="83" t="s">
        <v>911</v>
      </c>
      <c r="B228" s="81"/>
      <c r="C228" s="58"/>
      <c r="D228" s="82" t="s">
        <v>697</v>
      </c>
      <c r="E228" s="58" t="str">
        <f>+CONCATENATE(A228,C228,D228)</f>
        <v>특별인부인</v>
      </c>
      <c r="F228" s="86">
        <v>3.5400000000000002E-3</v>
      </c>
      <c r="G228" s="53">
        <v>0</v>
      </c>
      <c r="H228" s="53">
        <f t="shared" si="272"/>
        <v>0</v>
      </c>
      <c r="I228" s="53">
        <f>+VLOOKUP($A:$A,설치노임!$B:$H,5,FALSE)</f>
        <v>0</v>
      </c>
      <c r="J228" s="53">
        <f>+TRUNC(F228*I228,0)</f>
        <v>0</v>
      </c>
      <c r="K228" s="53">
        <v>0</v>
      </c>
      <c r="L228" s="53">
        <f t="shared" si="269"/>
        <v>0</v>
      </c>
      <c r="M228" s="53">
        <f t="shared" si="270"/>
        <v>0</v>
      </c>
      <c r="N228" s="53">
        <f t="shared" si="271"/>
        <v>0</v>
      </c>
      <c r="O228" s="85" t="str">
        <f>+"설치노임"&amp;VLOOKUP(A228,설치노임!$B:$I,7,FALSE)&amp;"번"</f>
        <v>설치노임1003번</v>
      </c>
    </row>
    <row r="229" spans="1:15" s="46" customFormat="1" ht="20.100000000000001" customHeight="1">
      <c r="A229" s="83" t="s">
        <v>918</v>
      </c>
      <c r="B229" s="81"/>
      <c r="C229" s="58" t="str">
        <f>"노무비의 "&amp;FIXED(F229*100,0)&amp;"%"</f>
        <v>노무비의 2%</v>
      </c>
      <c r="D229" s="82" t="s">
        <v>844</v>
      </c>
      <c r="E229" s="58" t="str">
        <f t="shared" ref="E229" si="273">+CONCATENATE(A229,C229,D229)</f>
        <v>기구손료노무비의 2%식</v>
      </c>
      <c r="F229" s="86">
        <v>0.02</v>
      </c>
      <c r="G229" s="53">
        <v>0</v>
      </c>
      <c r="H229" s="53">
        <f t="shared" si="272"/>
        <v>0</v>
      </c>
      <c r="I229" s="53">
        <v>0</v>
      </c>
      <c r="J229" s="53">
        <f>+TRUNC(F229*I229,0)</f>
        <v>0</v>
      </c>
      <c r="K229" s="53">
        <f>+J231</f>
        <v>0</v>
      </c>
      <c r="L229" s="53">
        <f t="shared" si="269"/>
        <v>0</v>
      </c>
      <c r="M229" s="53">
        <f t="shared" si="270"/>
        <v>0</v>
      </c>
      <c r="N229" s="53">
        <f t="shared" si="271"/>
        <v>0</v>
      </c>
      <c r="O229" s="85"/>
    </row>
    <row r="230" spans="1:15" s="46" customFormat="1" ht="20.100000000000001" customHeight="1">
      <c r="A230" s="83"/>
      <c r="B230" s="81"/>
      <c r="C230" s="58"/>
      <c r="D230" s="82"/>
      <c r="E230" s="200"/>
      <c r="F230" s="86"/>
      <c r="G230" s="53"/>
      <c r="H230" s="53"/>
      <c r="I230" s="53"/>
      <c r="J230" s="53"/>
      <c r="K230" s="53"/>
      <c r="L230" s="53"/>
      <c r="M230" s="53"/>
      <c r="N230" s="53"/>
      <c r="O230" s="73"/>
    </row>
    <row r="231" spans="1:15" s="46" customFormat="1" ht="20.100000000000001" customHeight="1">
      <c r="A231" s="83" t="s">
        <v>688</v>
      </c>
      <c r="B231" s="81"/>
      <c r="C231" s="58"/>
      <c r="D231" s="82"/>
      <c r="E231" s="200">
        <f>+E222+1</f>
        <v>26</v>
      </c>
      <c r="F231" s="86"/>
      <c r="G231" s="53"/>
      <c r="H231" s="53">
        <f>SUM(H224:H230)</f>
        <v>0</v>
      </c>
      <c r="I231" s="53"/>
      <c r="J231" s="53">
        <f>SUM(J224:J230)</f>
        <v>0</v>
      </c>
      <c r="K231" s="53"/>
      <c r="L231" s="53">
        <f>SUM(L224:L230)</f>
        <v>0</v>
      </c>
      <c r="M231" s="53"/>
      <c r="N231" s="53">
        <f>+L231+J231+H231</f>
        <v>0</v>
      </c>
      <c r="O231" s="73"/>
    </row>
    <row r="232" spans="1:15" s="46" customFormat="1" ht="20.100000000000001" customHeight="1">
      <c r="A232" s="83"/>
      <c r="B232" s="81"/>
      <c r="C232" s="58"/>
      <c r="D232" s="82"/>
      <c r="E232" s="200"/>
      <c r="F232" s="86"/>
      <c r="G232" s="53"/>
      <c r="H232" s="53"/>
      <c r="I232" s="53"/>
      <c r="J232" s="53"/>
      <c r="K232" s="53"/>
      <c r="L232" s="53"/>
      <c r="M232" s="53"/>
      <c r="N232" s="53"/>
      <c r="O232" s="73"/>
    </row>
    <row r="233" spans="1:15" s="46" customFormat="1" ht="20.100000000000001" customHeight="1">
      <c r="A233" s="80">
        <f>+E240</f>
        <v>27</v>
      </c>
      <c r="B233" s="81" t="s">
        <v>802</v>
      </c>
      <c r="C233" s="58" t="s">
        <v>1031</v>
      </c>
      <c r="D233" s="82" t="s">
        <v>754</v>
      </c>
      <c r="E233" s="200"/>
      <c r="F233" s="86"/>
      <c r="G233" s="53"/>
      <c r="H233" s="53"/>
      <c r="I233" s="53"/>
      <c r="J233" s="53"/>
      <c r="K233" s="53"/>
      <c r="L233" s="53"/>
      <c r="M233" s="53"/>
      <c r="N233" s="53"/>
      <c r="O233" s="73"/>
    </row>
    <row r="234" spans="1:15" s="46" customFormat="1" ht="20.100000000000001" customHeight="1">
      <c r="A234" s="83" t="s">
        <v>914</v>
      </c>
      <c r="B234" s="81"/>
      <c r="C234" s="58" t="s">
        <v>915</v>
      </c>
      <c r="D234" s="82" t="s">
        <v>341</v>
      </c>
      <c r="E234" s="58" t="str">
        <f>+CONCATENATE(A234,C234,D234)</f>
        <v>산소99%ℓ</v>
      </c>
      <c r="F234" s="86">
        <f>(104+197)/2</f>
        <v>150.5</v>
      </c>
      <c r="G234" s="53">
        <f>+VLOOKUP($E234,단가!$A:$P,15,FALSE)</f>
        <v>0</v>
      </c>
      <c r="H234" s="53">
        <f t="shared" ref="H234:H238" si="274">+TRUNC(F234*G234,0)</f>
        <v>0</v>
      </c>
      <c r="I234" s="53">
        <v>0</v>
      </c>
      <c r="J234" s="53">
        <f>+TRUNC(F234*I234,0)</f>
        <v>0</v>
      </c>
      <c r="K234" s="53">
        <v>0</v>
      </c>
      <c r="L234" s="53">
        <f t="shared" ref="L234:L238" si="275">+TRUNC(F234*K234,0)</f>
        <v>0</v>
      </c>
      <c r="M234" s="53">
        <f t="shared" ref="M234:M238" si="276">+K234+I234+G234</f>
        <v>0</v>
      </c>
      <c r="N234" s="53">
        <f t="shared" ref="N234:N238" si="277">+L234+J234+H234</f>
        <v>0</v>
      </c>
      <c r="O234" s="53" t="str">
        <f>+"단가"&amp;VLOOKUP($E234,단가!$A:$P,2,FALSE)&amp;"번"</f>
        <v>단가2번</v>
      </c>
    </row>
    <row r="235" spans="1:15" s="46" customFormat="1" ht="20.100000000000001" customHeight="1">
      <c r="A235" s="172" t="s">
        <v>707</v>
      </c>
      <c r="B235" s="81"/>
      <c r="C235" s="58" t="s">
        <v>916</v>
      </c>
      <c r="D235" s="82" t="s">
        <v>917</v>
      </c>
      <c r="E235" s="58" t="str">
        <f>+CONCATENATE(A235,C235,D235)</f>
        <v>아세틸렌98%(용접용)kg</v>
      </c>
      <c r="F235" s="86">
        <f>(52+99)/2/853</f>
        <v>8.8511137162954279E-2</v>
      </c>
      <c r="G235" s="53">
        <f>+VLOOKUP($E235,단가!$A:$P,15,FALSE)</f>
        <v>0</v>
      </c>
      <c r="H235" s="53">
        <f t="shared" si="274"/>
        <v>0</v>
      </c>
      <c r="I235" s="53">
        <v>0</v>
      </c>
      <c r="J235" s="53">
        <f>+TRUNC(F235*I235,0)</f>
        <v>0</v>
      </c>
      <c r="K235" s="53">
        <v>0</v>
      </c>
      <c r="L235" s="53">
        <f t="shared" si="275"/>
        <v>0</v>
      </c>
      <c r="M235" s="53">
        <f t="shared" si="276"/>
        <v>0</v>
      </c>
      <c r="N235" s="53">
        <f t="shared" si="277"/>
        <v>0</v>
      </c>
      <c r="O235" s="53" t="str">
        <f>+"단가"&amp;VLOOKUP($E235,단가!$A:$P,2,FALSE)&amp;"번"</f>
        <v>단가5번</v>
      </c>
    </row>
    <row r="236" spans="1:15" s="46" customFormat="1" ht="20.100000000000001" customHeight="1">
      <c r="A236" s="83" t="s">
        <v>910</v>
      </c>
      <c r="B236" s="81"/>
      <c r="C236" s="58"/>
      <c r="D236" s="82" t="s">
        <v>697</v>
      </c>
      <c r="E236" s="58" t="str">
        <f>+CONCATENATE(A236,C236,D236)</f>
        <v>용접공인</v>
      </c>
      <c r="F236" s="86">
        <f>TRUNC((0.0091+0.005)/2,5)</f>
        <v>7.0499999999999998E-3</v>
      </c>
      <c r="G236" s="53">
        <v>0</v>
      </c>
      <c r="H236" s="53">
        <f t="shared" si="274"/>
        <v>0</v>
      </c>
      <c r="I236" s="53">
        <f>+VLOOKUP($A:$A,설치노임!$B:$H,5,FALSE)</f>
        <v>0</v>
      </c>
      <c r="J236" s="53">
        <f>+TRUNC(F236*I236,0)</f>
        <v>0</v>
      </c>
      <c r="K236" s="53">
        <v>0</v>
      </c>
      <c r="L236" s="53">
        <f t="shared" si="275"/>
        <v>0</v>
      </c>
      <c r="M236" s="53">
        <f t="shared" si="276"/>
        <v>0</v>
      </c>
      <c r="N236" s="53">
        <f t="shared" si="277"/>
        <v>0</v>
      </c>
      <c r="O236" s="85" t="str">
        <f>+"설치노임"&amp;VLOOKUP(A236,설치노임!$B:$I,7,FALSE)&amp;"번"</f>
        <v>설치노임1012번</v>
      </c>
    </row>
    <row r="237" spans="1:15" s="46" customFormat="1" ht="20.100000000000001" customHeight="1">
      <c r="A237" s="83" t="s">
        <v>911</v>
      </c>
      <c r="B237" s="81"/>
      <c r="C237" s="58"/>
      <c r="D237" s="82" t="s">
        <v>697</v>
      </c>
      <c r="E237" s="58" t="str">
        <f>+CONCATENATE(A237,C237,D237)</f>
        <v>특별인부인</v>
      </c>
      <c r="F237" s="86">
        <f>TRUNC((0.0045+0.0025)/2,5)</f>
        <v>3.5000000000000001E-3</v>
      </c>
      <c r="G237" s="53">
        <v>0</v>
      </c>
      <c r="H237" s="53">
        <f t="shared" si="274"/>
        <v>0</v>
      </c>
      <c r="I237" s="53">
        <f>+VLOOKUP($A:$A,설치노임!$B:$H,5,FALSE)</f>
        <v>0</v>
      </c>
      <c r="J237" s="53">
        <f>+TRUNC(F237*I237,0)</f>
        <v>0</v>
      </c>
      <c r="K237" s="53">
        <v>0</v>
      </c>
      <c r="L237" s="53">
        <f t="shared" si="275"/>
        <v>0</v>
      </c>
      <c r="M237" s="53">
        <f t="shared" si="276"/>
        <v>0</v>
      </c>
      <c r="N237" s="53">
        <f t="shared" si="277"/>
        <v>0</v>
      </c>
      <c r="O237" s="85" t="str">
        <f>+"설치노임"&amp;VLOOKUP(A237,설치노임!$B:$I,7,FALSE)&amp;"번"</f>
        <v>설치노임1003번</v>
      </c>
    </row>
    <row r="238" spans="1:15" s="46" customFormat="1" ht="20.100000000000001" customHeight="1">
      <c r="A238" s="83" t="s">
        <v>918</v>
      </c>
      <c r="B238" s="81"/>
      <c r="C238" s="58" t="str">
        <f>"노무비의 "&amp;FIXED(F238*100,0)&amp;"%"</f>
        <v>노무비의 2%</v>
      </c>
      <c r="D238" s="82" t="s">
        <v>844</v>
      </c>
      <c r="E238" s="58" t="str">
        <f t="shared" ref="E238" si="278">+CONCATENATE(A238,C238,D238)</f>
        <v>기구손료노무비의 2%식</v>
      </c>
      <c r="F238" s="86">
        <v>0.02</v>
      </c>
      <c r="G238" s="53">
        <v>0</v>
      </c>
      <c r="H238" s="53">
        <f t="shared" si="274"/>
        <v>0</v>
      </c>
      <c r="I238" s="53">
        <v>0</v>
      </c>
      <c r="J238" s="53">
        <f>+TRUNC(F238*I238,0)</f>
        <v>0</v>
      </c>
      <c r="K238" s="53">
        <f>+J240</f>
        <v>0</v>
      </c>
      <c r="L238" s="53">
        <f t="shared" si="275"/>
        <v>0</v>
      </c>
      <c r="M238" s="53">
        <f t="shared" si="276"/>
        <v>0</v>
      </c>
      <c r="N238" s="53">
        <f t="shared" si="277"/>
        <v>0</v>
      </c>
      <c r="O238" s="85"/>
    </row>
    <row r="239" spans="1:15" s="46" customFormat="1" ht="20.100000000000001" customHeight="1">
      <c r="A239" s="83"/>
      <c r="B239" s="81"/>
      <c r="C239" s="58"/>
      <c r="D239" s="82"/>
      <c r="E239" s="200"/>
      <c r="F239" s="86"/>
      <c r="G239" s="53"/>
      <c r="H239" s="53"/>
      <c r="I239" s="53"/>
      <c r="J239" s="53"/>
      <c r="K239" s="53"/>
      <c r="L239" s="53"/>
      <c r="M239" s="53"/>
      <c r="N239" s="53"/>
      <c r="O239" s="73"/>
    </row>
    <row r="240" spans="1:15" s="46" customFormat="1" ht="20.100000000000001" customHeight="1">
      <c r="A240" s="83" t="s">
        <v>688</v>
      </c>
      <c r="B240" s="81"/>
      <c r="C240" s="58"/>
      <c r="D240" s="82"/>
      <c r="E240" s="200">
        <f>+E231+1</f>
        <v>27</v>
      </c>
      <c r="F240" s="86"/>
      <c r="G240" s="53"/>
      <c r="H240" s="53">
        <f>SUM(H233:H239)</f>
        <v>0</v>
      </c>
      <c r="I240" s="53"/>
      <c r="J240" s="53">
        <f>SUM(J233:J239)</f>
        <v>0</v>
      </c>
      <c r="K240" s="53"/>
      <c r="L240" s="53">
        <f>SUM(L233:L239)</f>
        <v>0</v>
      </c>
      <c r="M240" s="53"/>
      <c r="N240" s="53">
        <f>+L240+J240+H240</f>
        <v>0</v>
      </c>
      <c r="O240" s="73"/>
    </row>
    <row r="241" spans="1:15" s="46" customFormat="1" ht="20.100000000000001" customHeight="1">
      <c r="A241" s="83"/>
      <c r="B241" s="81"/>
      <c r="C241" s="58"/>
      <c r="D241" s="82"/>
      <c r="E241" s="200"/>
      <c r="F241" s="86"/>
      <c r="G241" s="53"/>
      <c r="H241" s="53"/>
      <c r="I241" s="53"/>
      <c r="J241" s="53"/>
      <c r="K241" s="53"/>
      <c r="L241" s="53"/>
      <c r="M241" s="53"/>
      <c r="N241" s="53"/>
      <c r="O241" s="73"/>
    </row>
    <row r="242" spans="1:15" s="46" customFormat="1" ht="20.100000000000001" customHeight="1">
      <c r="A242" s="80">
        <f>+E249</f>
        <v>28</v>
      </c>
      <c r="B242" s="81" t="s">
        <v>802</v>
      </c>
      <c r="C242" s="58" t="s">
        <v>945</v>
      </c>
      <c r="D242" s="82" t="s">
        <v>754</v>
      </c>
      <c r="E242" s="200"/>
      <c r="F242" s="86"/>
      <c r="G242" s="53"/>
      <c r="H242" s="53"/>
      <c r="I242" s="53"/>
      <c r="J242" s="53"/>
      <c r="K242" s="53"/>
      <c r="L242" s="53"/>
      <c r="M242" s="53"/>
      <c r="N242" s="53"/>
      <c r="O242" s="73"/>
    </row>
    <row r="243" spans="1:15" s="46" customFormat="1" ht="20.100000000000001" customHeight="1">
      <c r="A243" s="83" t="s">
        <v>914</v>
      </c>
      <c r="B243" s="81"/>
      <c r="C243" s="58" t="s">
        <v>915</v>
      </c>
      <c r="D243" s="82" t="s">
        <v>341</v>
      </c>
      <c r="E243" s="58" t="str">
        <f>+CONCATENATE(A243,C243,D243)</f>
        <v>산소99%ℓ</v>
      </c>
      <c r="F243" s="86">
        <v>81.016670000000005</v>
      </c>
      <c r="G243" s="53">
        <f>+VLOOKUP($E243,단가!$A:$P,15,FALSE)</f>
        <v>0</v>
      </c>
      <c r="H243" s="53">
        <f t="shared" ref="H243:H247" si="279">+TRUNC(F243*G243,0)</f>
        <v>0</v>
      </c>
      <c r="I243" s="53">
        <v>0</v>
      </c>
      <c r="J243" s="53">
        <f>+TRUNC(F243*I243,0)</f>
        <v>0</v>
      </c>
      <c r="K243" s="53">
        <v>0</v>
      </c>
      <c r="L243" s="53">
        <f t="shared" ref="L243:L247" si="280">+TRUNC(F243*K243,0)</f>
        <v>0</v>
      </c>
      <c r="M243" s="53">
        <f t="shared" ref="M243:M247" si="281">+K243+I243+G243</f>
        <v>0</v>
      </c>
      <c r="N243" s="53">
        <f t="shared" ref="N243:N247" si="282">+L243+J243+H243</f>
        <v>0</v>
      </c>
      <c r="O243" s="53" t="str">
        <f>+"단가"&amp;VLOOKUP($E243,단가!$A:$P,2,FALSE)&amp;"번"</f>
        <v>단가2번</v>
      </c>
    </row>
    <row r="244" spans="1:15" s="46" customFormat="1" ht="20.100000000000001" customHeight="1">
      <c r="A244" s="172" t="s">
        <v>707</v>
      </c>
      <c r="B244" s="81"/>
      <c r="C244" s="58" t="s">
        <v>916</v>
      </c>
      <c r="D244" s="82" t="s">
        <v>917</v>
      </c>
      <c r="E244" s="58" t="str">
        <f>+CONCATENATE(A244,C244,D244)</f>
        <v>아세틸렌98%(용접용)kg</v>
      </c>
      <c r="F244" s="86">
        <v>4.7669999999999997E-2</v>
      </c>
      <c r="G244" s="53">
        <f>+VLOOKUP($E244,단가!$A:$P,15,FALSE)</f>
        <v>0</v>
      </c>
      <c r="H244" s="53">
        <f t="shared" si="279"/>
        <v>0</v>
      </c>
      <c r="I244" s="53">
        <v>0</v>
      </c>
      <c r="J244" s="53">
        <f>+TRUNC(F244*I244,0)</f>
        <v>0</v>
      </c>
      <c r="K244" s="53">
        <v>0</v>
      </c>
      <c r="L244" s="53">
        <f t="shared" si="280"/>
        <v>0</v>
      </c>
      <c r="M244" s="53">
        <f t="shared" si="281"/>
        <v>0</v>
      </c>
      <c r="N244" s="53">
        <f t="shared" si="282"/>
        <v>0</v>
      </c>
      <c r="O244" s="53" t="str">
        <f>+"단가"&amp;VLOOKUP($E244,단가!$A:$P,2,FALSE)&amp;"번"</f>
        <v>단가5번</v>
      </c>
    </row>
    <row r="245" spans="1:15" s="46" customFormat="1" ht="20.100000000000001" customHeight="1">
      <c r="A245" s="83" t="s">
        <v>910</v>
      </c>
      <c r="B245" s="81"/>
      <c r="C245" s="58"/>
      <c r="D245" s="82" t="s">
        <v>697</v>
      </c>
      <c r="E245" s="58" t="str">
        <f>+CONCATENATE(A245,C245,D245)</f>
        <v>용접공인</v>
      </c>
      <c r="F245" s="86">
        <v>5.62E-3</v>
      </c>
      <c r="G245" s="53">
        <v>0</v>
      </c>
      <c r="H245" s="53">
        <f t="shared" si="279"/>
        <v>0</v>
      </c>
      <c r="I245" s="53">
        <f>+VLOOKUP($A:$A,설치노임!$B:$H,5,FALSE)</f>
        <v>0</v>
      </c>
      <c r="J245" s="53">
        <f>+TRUNC(F245*I245,0)</f>
        <v>0</v>
      </c>
      <c r="K245" s="53">
        <v>0</v>
      </c>
      <c r="L245" s="53">
        <f t="shared" si="280"/>
        <v>0</v>
      </c>
      <c r="M245" s="53">
        <f t="shared" si="281"/>
        <v>0</v>
      </c>
      <c r="N245" s="53">
        <f t="shared" si="282"/>
        <v>0</v>
      </c>
      <c r="O245" s="85" t="str">
        <f>+"설치노임"&amp;VLOOKUP(A245,설치노임!$B:$I,7,FALSE)&amp;"번"</f>
        <v>설치노임1012번</v>
      </c>
    </row>
    <row r="246" spans="1:15" s="46" customFormat="1" ht="20.100000000000001" customHeight="1">
      <c r="A246" s="83" t="s">
        <v>911</v>
      </c>
      <c r="B246" s="81"/>
      <c r="C246" s="58"/>
      <c r="D246" s="82" t="s">
        <v>697</v>
      </c>
      <c r="E246" s="58" t="str">
        <f>+CONCATENATE(A246,C246,D246)</f>
        <v>특별인부인</v>
      </c>
      <c r="F246" s="86">
        <v>2.7799999999999999E-3</v>
      </c>
      <c r="G246" s="53">
        <v>0</v>
      </c>
      <c r="H246" s="53">
        <f t="shared" si="279"/>
        <v>0</v>
      </c>
      <c r="I246" s="53">
        <f>+VLOOKUP($A:$A,설치노임!$B:$H,5,FALSE)</f>
        <v>0</v>
      </c>
      <c r="J246" s="53">
        <f>+TRUNC(F246*I246,0)</f>
        <v>0</v>
      </c>
      <c r="K246" s="53">
        <v>0</v>
      </c>
      <c r="L246" s="53">
        <f t="shared" si="280"/>
        <v>0</v>
      </c>
      <c r="M246" s="53">
        <f t="shared" si="281"/>
        <v>0</v>
      </c>
      <c r="N246" s="53">
        <f t="shared" si="282"/>
        <v>0</v>
      </c>
      <c r="O246" s="85" t="str">
        <f>+"설치노임"&amp;VLOOKUP(A246,설치노임!$B:$I,7,FALSE)&amp;"번"</f>
        <v>설치노임1003번</v>
      </c>
    </row>
    <row r="247" spans="1:15" s="46" customFormat="1" ht="20.100000000000001" customHeight="1">
      <c r="A247" s="83" t="s">
        <v>918</v>
      </c>
      <c r="B247" s="81"/>
      <c r="C247" s="58" t="str">
        <f>"노무비의 "&amp;FIXED(F247*100,0)&amp;"%"</f>
        <v>노무비의 2%</v>
      </c>
      <c r="D247" s="82" t="s">
        <v>844</v>
      </c>
      <c r="E247" s="58" t="str">
        <f t="shared" ref="E247" si="283">+CONCATENATE(A247,C247,D247)</f>
        <v>기구손료노무비의 2%식</v>
      </c>
      <c r="F247" s="86">
        <v>0.02</v>
      </c>
      <c r="G247" s="53">
        <v>0</v>
      </c>
      <c r="H247" s="53">
        <f t="shared" si="279"/>
        <v>0</v>
      </c>
      <c r="I247" s="53">
        <v>0</v>
      </c>
      <c r="J247" s="53">
        <f>+TRUNC(F247*I247,0)</f>
        <v>0</v>
      </c>
      <c r="K247" s="53">
        <f>+J249</f>
        <v>0</v>
      </c>
      <c r="L247" s="53">
        <f t="shared" si="280"/>
        <v>0</v>
      </c>
      <c r="M247" s="53">
        <f t="shared" si="281"/>
        <v>0</v>
      </c>
      <c r="N247" s="53">
        <f t="shared" si="282"/>
        <v>0</v>
      </c>
      <c r="O247" s="85"/>
    </row>
    <row r="248" spans="1:15" s="46" customFormat="1" ht="20.100000000000001" customHeight="1">
      <c r="A248" s="83"/>
      <c r="B248" s="81"/>
      <c r="C248" s="58"/>
      <c r="D248" s="82"/>
      <c r="E248" s="200"/>
      <c r="F248" s="86"/>
      <c r="G248" s="53"/>
      <c r="H248" s="53"/>
      <c r="I248" s="53"/>
      <c r="J248" s="53"/>
      <c r="K248" s="53"/>
      <c r="L248" s="53"/>
      <c r="M248" s="53"/>
      <c r="N248" s="53"/>
      <c r="O248" s="73"/>
    </row>
    <row r="249" spans="1:15" s="46" customFormat="1" ht="20.100000000000001" customHeight="1">
      <c r="A249" s="83" t="s">
        <v>688</v>
      </c>
      <c r="B249" s="81"/>
      <c r="C249" s="58"/>
      <c r="D249" s="82"/>
      <c r="E249" s="200">
        <f>+E240+1</f>
        <v>28</v>
      </c>
      <c r="F249" s="86"/>
      <c r="G249" s="53"/>
      <c r="H249" s="53">
        <f>SUM(H242:H248)</f>
        <v>0</v>
      </c>
      <c r="I249" s="53"/>
      <c r="J249" s="53">
        <f>SUM(J242:J248)</f>
        <v>0</v>
      </c>
      <c r="K249" s="53"/>
      <c r="L249" s="53">
        <f>SUM(L242:L248)</f>
        <v>0</v>
      </c>
      <c r="M249" s="53"/>
      <c r="N249" s="53">
        <f>+L249+J249+H249</f>
        <v>0</v>
      </c>
      <c r="O249" s="73"/>
    </row>
    <row r="250" spans="1:15" s="46" customFormat="1" ht="20.100000000000001" customHeight="1">
      <c r="A250" s="83"/>
      <c r="B250" s="81"/>
      <c r="C250" s="58"/>
      <c r="D250" s="82"/>
      <c r="E250" s="200"/>
      <c r="F250" s="86"/>
      <c r="G250" s="53"/>
      <c r="H250" s="53"/>
      <c r="I250" s="53"/>
      <c r="J250" s="53"/>
      <c r="K250" s="53"/>
      <c r="L250" s="53"/>
      <c r="M250" s="53"/>
      <c r="N250" s="53"/>
      <c r="O250" s="73"/>
    </row>
    <row r="251" spans="1:15" s="46" customFormat="1" ht="20.100000000000001" customHeight="1">
      <c r="A251" s="80">
        <f>+E257</f>
        <v>29</v>
      </c>
      <c r="B251" s="81" t="s">
        <v>920</v>
      </c>
      <c r="C251" s="58" t="s">
        <v>803</v>
      </c>
      <c r="D251" s="82" t="s">
        <v>804</v>
      </c>
      <c r="E251" s="200"/>
      <c r="F251" s="86"/>
      <c r="G251" s="53"/>
      <c r="H251" s="53"/>
      <c r="I251" s="53"/>
      <c r="J251" s="53"/>
      <c r="K251" s="53"/>
      <c r="L251" s="53"/>
      <c r="M251" s="53"/>
      <c r="N251" s="53"/>
      <c r="O251" s="73"/>
    </row>
    <row r="252" spans="1:15" s="46" customFormat="1" ht="20.100000000000001" customHeight="1">
      <c r="A252" s="83" t="s">
        <v>921</v>
      </c>
      <c r="B252" s="81"/>
      <c r="C252" s="58" t="s">
        <v>925</v>
      </c>
      <c r="D252" s="82" t="s">
        <v>341</v>
      </c>
      <c r="E252" s="58" t="str">
        <f>+CONCATENATE(A252,C252,D252)</f>
        <v>경유저유황 0.001%ℓ</v>
      </c>
      <c r="F252" s="86">
        <v>10.3</v>
      </c>
      <c r="G252" s="53">
        <f>+VLOOKUP($E252,단가!$A:$P,15,FALSE)</f>
        <v>0</v>
      </c>
      <c r="H252" s="53">
        <f t="shared" ref="H252" si="284">+TRUNC(F252*G252,0)</f>
        <v>0</v>
      </c>
      <c r="I252" s="53">
        <v>0</v>
      </c>
      <c r="J252" s="53">
        <f>+TRUNC(F252*I252,0)</f>
        <v>0</v>
      </c>
      <c r="K252" s="53">
        <v>0</v>
      </c>
      <c r="L252" s="53">
        <f t="shared" ref="L252:L255" si="285">+TRUNC(F252*K252,0)</f>
        <v>0</v>
      </c>
      <c r="M252" s="53">
        <f t="shared" ref="M252:M255" si="286">+K252+I252+G252</f>
        <v>0</v>
      </c>
      <c r="N252" s="53">
        <f t="shared" ref="N252:N255" si="287">+L252+J252+H252</f>
        <v>0</v>
      </c>
      <c r="O252" s="53" t="str">
        <f>+"단가"&amp;VLOOKUP($E252,단가!$A:$P,2,FALSE)&amp;"번"</f>
        <v>단가6번</v>
      </c>
    </row>
    <row r="253" spans="1:15" s="46" customFormat="1" ht="20.100000000000001" customHeight="1">
      <c r="A253" s="83" t="s">
        <v>922</v>
      </c>
      <c r="B253" s="81"/>
      <c r="C253" s="58" t="str">
        <f>"주연료의 "&amp;FIXED(F253*100,0)&amp;"%"</f>
        <v>주연료의 20%</v>
      </c>
      <c r="D253" s="82" t="s">
        <v>347</v>
      </c>
      <c r="E253" s="58" t="str">
        <f>+CONCATENATE(A253,C253,D253)</f>
        <v>잡품주연료의 20%식</v>
      </c>
      <c r="F253" s="86">
        <v>0.2</v>
      </c>
      <c r="G253" s="53">
        <f>+H252</f>
        <v>0</v>
      </c>
      <c r="H253" s="53">
        <f t="shared" ref="H253:H255" si="288">+TRUNC(F253*G253,0)</f>
        <v>0</v>
      </c>
      <c r="I253" s="53">
        <v>0</v>
      </c>
      <c r="J253" s="53">
        <f>+TRUNC(F253*I253,0)</f>
        <v>0</v>
      </c>
      <c r="K253" s="53">
        <v>0</v>
      </c>
      <c r="L253" s="53">
        <f t="shared" si="285"/>
        <v>0</v>
      </c>
      <c r="M253" s="53">
        <f t="shared" si="286"/>
        <v>0</v>
      </c>
      <c r="N253" s="53">
        <f t="shared" si="287"/>
        <v>0</v>
      </c>
      <c r="O253" s="53"/>
    </row>
    <row r="254" spans="1:15" s="46" customFormat="1" ht="20.100000000000001" customHeight="1">
      <c r="A254" s="83" t="s">
        <v>923</v>
      </c>
      <c r="B254" s="81"/>
      <c r="C254" s="58"/>
      <c r="D254" s="82" t="s">
        <v>697</v>
      </c>
      <c r="E254" s="58" t="str">
        <f>+CONCATENATE(A254,C254,D254)</f>
        <v>화물차운전사인</v>
      </c>
      <c r="F254" s="86">
        <v>0.20799999999999999</v>
      </c>
      <c r="G254" s="53">
        <v>0</v>
      </c>
      <c r="H254" s="53">
        <f t="shared" si="288"/>
        <v>0</v>
      </c>
      <c r="I254" s="53">
        <f>+VLOOKUP($A:$A,설치노임!$B:$H,5,FALSE)</f>
        <v>0</v>
      </c>
      <c r="J254" s="53">
        <f>+TRUNC(F254*I254,0)</f>
        <v>0</v>
      </c>
      <c r="K254" s="53">
        <v>0</v>
      </c>
      <c r="L254" s="53">
        <f t="shared" si="285"/>
        <v>0</v>
      </c>
      <c r="M254" s="53">
        <f t="shared" si="286"/>
        <v>0</v>
      </c>
      <c r="N254" s="53">
        <f t="shared" si="287"/>
        <v>0</v>
      </c>
      <c r="O254" s="85" t="str">
        <f>+"설치노임"&amp;VLOOKUP(A254,설치노임!$B:$I,7,FALSE)&amp;"번"</f>
        <v>설치노임1049번</v>
      </c>
    </row>
    <row r="255" spans="1:15" s="46" customFormat="1" ht="20.100000000000001" customHeight="1">
      <c r="A255" s="83" t="s">
        <v>924</v>
      </c>
      <c r="B255" s="81"/>
      <c r="C255" s="58" t="s">
        <v>803</v>
      </c>
      <c r="D255" s="82" t="s">
        <v>928</v>
      </c>
      <c r="E255" s="58" t="str">
        <f>+CONCATENATE(A255,C255,D255)</f>
        <v>트럭탑재형크레인10 TON천원</v>
      </c>
      <c r="F255" s="86">
        <v>0.25030000000000002</v>
      </c>
      <c r="G255" s="53">
        <v>0</v>
      </c>
      <c r="H255" s="53">
        <f t="shared" si="288"/>
        <v>0</v>
      </c>
      <c r="I255" s="53">
        <v>0</v>
      </c>
      <c r="J255" s="53">
        <f>+TRUNC(F255*I255,0)</f>
        <v>0</v>
      </c>
      <c r="K255" s="53">
        <f>+VLOOKUP($E255,단가!$A:$P,15,FALSE)</f>
        <v>0</v>
      </c>
      <c r="L255" s="53">
        <f t="shared" si="285"/>
        <v>0</v>
      </c>
      <c r="M255" s="53">
        <f t="shared" si="286"/>
        <v>0</v>
      </c>
      <c r="N255" s="53">
        <f t="shared" si="287"/>
        <v>0</v>
      </c>
      <c r="O255" s="53" t="str">
        <f>+"단가"&amp;VLOOKUP($E255,단가!$A:$P,2,FALSE)&amp;"번"</f>
        <v>단가59번</v>
      </c>
    </row>
    <row r="256" spans="1:15" s="46" customFormat="1" ht="20.100000000000001" customHeight="1">
      <c r="A256" s="83"/>
      <c r="B256" s="81"/>
      <c r="C256" s="58"/>
      <c r="D256" s="82"/>
      <c r="E256" s="200"/>
      <c r="F256" s="86"/>
      <c r="G256" s="53"/>
      <c r="H256" s="53"/>
      <c r="I256" s="53"/>
      <c r="J256" s="53"/>
      <c r="K256" s="53"/>
      <c r="L256" s="53"/>
      <c r="M256" s="53"/>
      <c r="N256" s="53"/>
      <c r="O256" s="73"/>
    </row>
    <row r="257" spans="1:15" s="46" customFormat="1" ht="20.100000000000001" customHeight="1">
      <c r="A257" s="83" t="s">
        <v>688</v>
      </c>
      <c r="B257" s="81"/>
      <c r="C257" s="58"/>
      <c r="D257" s="82"/>
      <c r="E257" s="200">
        <f>+E249+1</f>
        <v>29</v>
      </c>
      <c r="F257" s="86"/>
      <c r="G257" s="53"/>
      <c r="H257" s="53">
        <f>SUM(H251:H256)</f>
        <v>0</v>
      </c>
      <c r="I257" s="53"/>
      <c r="J257" s="53">
        <f>SUM(J251:J256)</f>
        <v>0</v>
      </c>
      <c r="K257" s="53"/>
      <c r="L257" s="53">
        <f>SUM(L251:L256)</f>
        <v>0</v>
      </c>
      <c r="M257" s="53"/>
      <c r="N257" s="53">
        <f>+L257+J257+H257</f>
        <v>0</v>
      </c>
      <c r="O257" s="73"/>
    </row>
    <row r="258" spans="1:15" s="46" customFormat="1" ht="20.100000000000001" customHeight="1">
      <c r="A258" s="83"/>
      <c r="B258" s="81"/>
      <c r="C258" s="58"/>
      <c r="D258" s="82"/>
      <c r="E258" s="200"/>
      <c r="F258" s="86"/>
      <c r="G258" s="53"/>
      <c r="H258" s="53"/>
      <c r="I258" s="53"/>
      <c r="J258" s="53"/>
      <c r="K258" s="53"/>
      <c r="L258" s="53"/>
      <c r="M258" s="53"/>
      <c r="N258" s="53"/>
      <c r="O258" s="73"/>
    </row>
    <row r="259" spans="1:15" s="46" customFormat="1" ht="20.100000000000001" customHeight="1">
      <c r="A259" s="80">
        <f>+E265</f>
        <v>30</v>
      </c>
      <c r="B259" s="81" t="s">
        <v>920</v>
      </c>
      <c r="C259" s="58" t="s">
        <v>1347</v>
      </c>
      <c r="D259" s="82" t="s">
        <v>804</v>
      </c>
      <c r="E259" s="200"/>
      <c r="F259" s="86"/>
      <c r="G259" s="53"/>
      <c r="H259" s="53"/>
      <c r="I259" s="53"/>
      <c r="J259" s="53"/>
      <c r="K259" s="53"/>
      <c r="L259" s="53"/>
      <c r="M259" s="53"/>
      <c r="N259" s="53"/>
      <c r="O259" s="73"/>
    </row>
    <row r="260" spans="1:15" s="46" customFormat="1" ht="20.100000000000001" customHeight="1">
      <c r="A260" s="83" t="s">
        <v>921</v>
      </c>
      <c r="B260" s="81"/>
      <c r="C260" s="58" t="s">
        <v>925</v>
      </c>
      <c r="D260" s="82" t="s">
        <v>341</v>
      </c>
      <c r="E260" s="58" t="str">
        <f>+CONCATENATE(A260,C260,D260)</f>
        <v>경유저유황 0.001%ℓ</v>
      </c>
      <c r="F260" s="86">
        <v>11</v>
      </c>
      <c r="G260" s="53">
        <f>+VLOOKUP($E260,단가!$A:$P,15,FALSE)</f>
        <v>0</v>
      </c>
      <c r="H260" s="53">
        <f t="shared" ref="H260:H263" si="289">+TRUNC(F260*G260,0)</f>
        <v>0</v>
      </c>
      <c r="I260" s="53">
        <v>0</v>
      </c>
      <c r="J260" s="53">
        <f>+TRUNC(F260*I260,0)</f>
        <v>0</v>
      </c>
      <c r="K260" s="53">
        <v>0</v>
      </c>
      <c r="L260" s="53">
        <f t="shared" ref="L260:L263" si="290">+TRUNC(F260*K260,0)</f>
        <v>0</v>
      </c>
      <c r="M260" s="53">
        <f t="shared" ref="M260:M263" si="291">+K260+I260+G260</f>
        <v>0</v>
      </c>
      <c r="N260" s="53">
        <f t="shared" ref="N260:N263" si="292">+L260+J260+H260</f>
        <v>0</v>
      </c>
      <c r="O260" s="53" t="str">
        <f>+"단가"&amp;VLOOKUP($E260,단가!$A:$P,2,FALSE)&amp;"번"</f>
        <v>단가6번</v>
      </c>
    </row>
    <row r="261" spans="1:15" s="46" customFormat="1" ht="20.100000000000001" customHeight="1">
      <c r="A261" s="83" t="s">
        <v>922</v>
      </c>
      <c r="B261" s="81"/>
      <c r="C261" s="58" t="str">
        <f>"주연료의 "&amp;FIXED(F261*100,0)&amp;"%"</f>
        <v>주연료의 20%</v>
      </c>
      <c r="D261" s="82" t="s">
        <v>347</v>
      </c>
      <c r="E261" s="58" t="str">
        <f>+CONCATENATE(A261,C261,D261)</f>
        <v>잡품주연료의 20%식</v>
      </c>
      <c r="F261" s="86">
        <v>0.2</v>
      </c>
      <c r="G261" s="53">
        <f>+H260</f>
        <v>0</v>
      </c>
      <c r="H261" s="53">
        <f t="shared" si="289"/>
        <v>0</v>
      </c>
      <c r="I261" s="53">
        <v>0</v>
      </c>
      <c r="J261" s="53">
        <f>+TRUNC(F261*I261,0)</f>
        <v>0</v>
      </c>
      <c r="K261" s="53">
        <v>0</v>
      </c>
      <c r="L261" s="53">
        <f t="shared" si="290"/>
        <v>0</v>
      </c>
      <c r="M261" s="53">
        <f t="shared" si="291"/>
        <v>0</v>
      </c>
      <c r="N261" s="53">
        <f t="shared" si="292"/>
        <v>0</v>
      </c>
      <c r="O261" s="53"/>
    </row>
    <row r="262" spans="1:15" s="46" customFormat="1" ht="20.100000000000001" customHeight="1">
      <c r="A262" s="83" t="s">
        <v>923</v>
      </c>
      <c r="B262" s="81"/>
      <c r="C262" s="58"/>
      <c r="D262" s="82" t="s">
        <v>28</v>
      </c>
      <c r="E262" s="58" t="str">
        <f>+CONCATENATE(A262,C262,D262)</f>
        <v>화물차운전사인</v>
      </c>
      <c r="F262" s="86">
        <v>0.20799999999999999</v>
      </c>
      <c r="G262" s="53">
        <v>0</v>
      </c>
      <c r="H262" s="53">
        <f t="shared" si="289"/>
        <v>0</v>
      </c>
      <c r="I262" s="53">
        <f>+VLOOKUP($A:$A,설치노임!$B:$H,5,FALSE)</f>
        <v>0</v>
      </c>
      <c r="J262" s="53">
        <f>+TRUNC(F262*I262,0)</f>
        <v>0</v>
      </c>
      <c r="K262" s="53">
        <v>0</v>
      </c>
      <c r="L262" s="53">
        <f t="shared" si="290"/>
        <v>0</v>
      </c>
      <c r="M262" s="53">
        <f t="shared" si="291"/>
        <v>0</v>
      </c>
      <c r="N262" s="53">
        <f t="shared" si="292"/>
        <v>0</v>
      </c>
      <c r="O262" s="85" t="str">
        <f>+"설치노임"&amp;VLOOKUP(A262,설치노임!$B:$I,7,FALSE)&amp;"번"</f>
        <v>설치노임1049번</v>
      </c>
    </row>
    <row r="263" spans="1:15" s="46" customFormat="1" ht="20.100000000000001" customHeight="1">
      <c r="A263" s="83" t="s">
        <v>924</v>
      </c>
      <c r="B263" s="81"/>
      <c r="C263" s="58" t="s">
        <v>803</v>
      </c>
      <c r="D263" s="82" t="s">
        <v>928</v>
      </c>
      <c r="E263" s="58" t="str">
        <f>+CONCATENATE(A263,C263,D263)</f>
        <v>트럭탑재형크레인10 TON천원</v>
      </c>
      <c r="F263" s="86">
        <v>0.25030000000000002</v>
      </c>
      <c r="G263" s="53">
        <v>0</v>
      </c>
      <c r="H263" s="53">
        <f t="shared" si="289"/>
        <v>0</v>
      </c>
      <c r="I263" s="53">
        <v>0</v>
      </c>
      <c r="J263" s="53">
        <f>+TRUNC(F263*I263,0)</f>
        <v>0</v>
      </c>
      <c r="K263" s="53">
        <f>+VLOOKUP($E263,단가!$A:$P,15,FALSE)</f>
        <v>0</v>
      </c>
      <c r="L263" s="53">
        <f t="shared" si="290"/>
        <v>0</v>
      </c>
      <c r="M263" s="53">
        <f t="shared" si="291"/>
        <v>0</v>
      </c>
      <c r="N263" s="53">
        <f t="shared" si="292"/>
        <v>0</v>
      </c>
      <c r="O263" s="53" t="str">
        <f>+"단가"&amp;VLOOKUP($E263,단가!$A:$P,2,FALSE)&amp;"번"</f>
        <v>단가59번</v>
      </c>
    </row>
    <row r="264" spans="1:15" s="46" customFormat="1" ht="20.100000000000001" customHeight="1">
      <c r="A264" s="83"/>
      <c r="B264" s="81"/>
      <c r="C264" s="58"/>
      <c r="D264" s="82"/>
      <c r="E264" s="200"/>
      <c r="F264" s="86"/>
      <c r="G264" s="53"/>
      <c r="H264" s="53"/>
      <c r="I264" s="53"/>
      <c r="J264" s="53"/>
      <c r="K264" s="53"/>
      <c r="L264" s="53"/>
      <c r="M264" s="53"/>
      <c r="N264" s="53"/>
      <c r="O264" s="73"/>
    </row>
    <row r="265" spans="1:15" s="46" customFormat="1" ht="19.5" customHeight="1">
      <c r="A265" s="83" t="s">
        <v>26</v>
      </c>
      <c r="B265" s="81"/>
      <c r="C265" s="58"/>
      <c r="D265" s="82"/>
      <c r="E265" s="200">
        <f>+E257+1</f>
        <v>30</v>
      </c>
      <c r="F265" s="86"/>
      <c r="G265" s="53"/>
      <c r="H265" s="53">
        <f>SUM(H259:H264)</f>
        <v>0</v>
      </c>
      <c r="I265" s="53"/>
      <c r="J265" s="53">
        <f>SUM(J259:J264)</f>
        <v>0</v>
      </c>
      <c r="K265" s="53"/>
      <c r="L265" s="53">
        <f>SUM(L259:L264)</f>
        <v>0</v>
      </c>
      <c r="M265" s="53"/>
      <c r="N265" s="53">
        <f>+L265+J265+H265</f>
        <v>0</v>
      </c>
      <c r="O265" s="73"/>
    </row>
    <row r="266" spans="1:15" s="46" customFormat="1" ht="20.100000000000001" customHeight="1">
      <c r="A266" s="83"/>
      <c r="B266" s="81"/>
      <c r="C266" s="58"/>
      <c r="D266" s="82"/>
      <c r="E266" s="200"/>
      <c r="F266" s="86"/>
      <c r="G266" s="53"/>
      <c r="H266" s="53"/>
      <c r="I266" s="53"/>
      <c r="J266" s="53"/>
      <c r="K266" s="53"/>
      <c r="L266" s="53"/>
      <c r="M266" s="53"/>
      <c r="N266" s="53"/>
      <c r="O266" s="73"/>
    </row>
    <row r="267" spans="1:15" s="46" customFormat="1" ht="20.100000000000001" customHeight="1">
      <c r="A267" s="80">
        <f>+E273</f>
        <v>31</v>
      </c>
      <c r="B267" s="81" t="s">
        <v>1352</v>
      </c>
      <c r="C267" s="58" t="s">
        <v>1377</v>
      </c>
      <c r="D267" s="82" t="s">
        <v>804</v>
      </c>
      <c r="E267" s="200"/>
      <c r="F267" s="86"/>
      <c r="G267" s="53"/>
      <c r="H267" s="53"/>
      <c r="I267" s="53"/>
      <c r="J267" s="53"/>
      <c r="K267" s="53"/>
      <c r="L267" s="53"/>
      <c r="M267" s="53"/>
      <c r="N267" s="53"/>
      <c r="O267" s="73"/>
    </row>
    <row r="268" spans="1:15" s="46" customFormat="1" ht="20.100000000000001" customHeight="1">
      <c r="A268" s="83" t="s">
        <v>921</v>
      </c>
      <c r="B268" s="81"/>
      <c r="C268" s="58" t="s">
        <v>925</v>
      </c>
      <c r="D268" s="82" t="s">
        <v>341</v>
      </c>
      <c r="E268" s="58" t="str">
        <f>+CONCATENATE(A268,C268,D268)</f>
        <v>경유저유황 0.001%ℓ</v>
      </c>
      <c r="F268" s="86">
        <v>16.5</v>
      </c>
      <c r="G268" s="53">
        <f>+VLOOKUP($E268,단가!$A:$P,15,FALSE)</f>
        <v>0</v>
      </c>
      <c r="H268" s="53">
        <f t="shared" ref="H268:H271" si="293">+TRUNC(F268*G268,0)</f>
        <v>0</v>
      </c>
      <c r="I268" s="53">
        <v>0</v>
      </c>
      <c r="J268" s="53">
        <f>+TRUNC(F268*I268,0)</f>
        <v>0</v>
      </c>
      <c r="K268" s="53">
        <v>0</v>
      </c>
      <c r="L268" s="53">
        <f t="shared" ref="L268:L271" si="294">+TRUNC(F268*K268,0)</f>
        <v>0</v>
      </c>
      <c r="M268" s="53">
        <f t="shared" ref="M268:M271" si="295">+K268+I268+G268</f>
        <v>0</v>
      </c>
      <c r="N268" s="53">
        <f t="shared" ref="N268:N271" si="296">+L268+J268+H268</f>
        <v>0</v>
      </c>
      <c r="O268" s="53" t="str">
        <f>+"단가"&amp;VLOOKUP($E268,단가!$A:$P,2,FALSE)&amp;"번"</f>
        <v>단가6번</v>
      </c>
    </row>
    <row r="269" spans="1:15" s="46" customFormat="1" ht="20.100000000000001" customHeight="1">
      <c r="A269" s="83" t="s">
        <v>922</v>
      </c>
      <c r="B269" s="81"/>
      <c r="C269" s="58" t="str">
        <f>"주연료의 "&amp;FIXED(F269*100,0)&amp;"%"</f>
        <v>주연료의 39%</v>
      </c>
      <c r="D269" s="82" t="s">
        <v>347</v>
      </c>
      <c r="E269" s="58" t="str">
        <f>+CONCATENATE(A269,C269,D269)</f>
        <v>잡품주연료의 39%식</v>
      </c>
      <c r="F269" s="86">
        <v>0.39</v>
      </c>
      <c r="G269" s="53">
        <f>+H268</f>
        <v>0</v>
      </c>
      <c r="H269" s="53">
        <f t="shared" si="293"/>
        <v>0</v>
      </c>
      <c r="I269" s="53">
        <v>0</v>
      </c>
      <c r="J269" s="53">
        <f>+TRUNC(F269*I269,0)</f>
        <v>0</v>
      </c>
      <c r="K269" s="53">
        <v>0</v>
      </c>
      <c r="L269" s="53">
        <f t="shared" si="294"/>
        <v>0</v>
      </c>
      <c r="M269" s="53">
        <f t="shared" si="295"/>
        <v>0</v>
      </c>
      <c r="N269" s="53">
        <f t="shared" si="296"/>
        <v>0</v>
      </c>
      <c r="O269" s="53"/>
    </row>
    <row r="270" spans="1:15" s="46" customFormat="1" ht="20.100000000000001" customHeight="1">
      <c r="A270" s="83" t="s">
        <v>1355</v>
      </c>
      <c r="B270" s="81"/>
      <c r="C270" s="58"/>
      <c r="D270" s="82" t="s">
        <v>28</v>
      </c>
      <c r="E270" s="58" t="str">
        <f>+CONCATENATE(A270,C270,D270)</f>
        <v>건설기계운전사인</v>
      </c>
      <c r="F270" s="86">
        <v>0.20799999999999999</v>
      </c>
      <c r="G270" s="53">
        <v>0</v>
      </c>
      <c r="H270" s="53">
        <f t="shared" si="293"/>
        <v>0</v>
      </c>
      <c r="I270" s="53">
        <f>+VLOOKUP($A:$A,설치노임!$B:$H,5,FALSE)</f>
        <v>0</v>
      </c>
      <c r="J270" s="53">
        <f>+TRUNC(F270*I270,0)</f>
        <v>0</v>
      </c>
      <c r="K270" s="53">
        <v>0</v>
      </c>
      <c r="L270" s="53">
        <f t="shared" si="294"/>
        <v>0</v>
      </c>
      <c r="M270" s="53">
        <f t="shared" si="295"/>
        <v>0</v>
      </c>
      <c r="N270" s="53">
        <f t="shared" si="296"/>
        <v>0</v>
      </c>
      <c r="O270" s="85" t="str">
        <f>+"설치노임"&amp;VLOOKUP(A270,설치노임!$B:$I,7,FALSE)&amp;"번"</f>
        <v>설치노임1048번</v>
      </c>
    </row>
    <row r="271" spans="1:15" s="46" customFormat="1" ht="20.100000000000001" customHeight="1">
      <c r="A271" s="83" t="str">
        <f>+B267</f>
        <v>트럭 트랙터 및 평판트레일러</v>
      </c>
      <c r="B271" s="81"/>
      <c r="C271" s="58" t="str">
        <f>+C267</f>
        <v>20 TON</v>
      </c>
      <c r="D271" s="82" t="s">
        <v>928</v>
      </c>
      <c r="E271" s="58" t="str">
        <f>+CONCATENATE(A271,C271,D271)</f>
        <v>트럭 트랙터 및 평판트레일러20 TON천원</v>
      </c>
      <c r="F271" s="86">
        <v>0.25290000000000001</v>
      </c>
      <c r="G271" s="53">
        <v>0</v>
      </c>
      <c r="H271" s="53">
        <f t="shared" si="293"/>
        <v>0</v>
      </c>
      <c r="I271" s="53">
        <v>0</v>
      </c>
      <c r="J271" s="53">
        <f>+TRUNC(F271*I271,0)</f>
        <v>0</v>
      </c>
      <c r="K271" s="53">
        <f>+VLOOKUP($E271,단가!$A:$P,15,FALSE)</f>
        <v>0</v>
      </c>
      <c r="L271" s="53">
        <f t="shared" si="294"/>
        <v>0</v>
      </c>
      <c r="M271" s="53">
        <f t="shared" si="295"/>
        <v>0</v>
      </c>
      <c r="N271" s="53">
        <f t="shared" si="296"/>
        <v>0</v>
      </c>
      <c r="O271" s="53" t="str">
        <f>+"단가"&amp;VLOOKUP($E271,단가!$A:$P,2,FALSE)&amp;"번"</f>
        <v>단가61번</v>
      </c>
    </row>
    <row r="272" spans="1:15" s="46" customFormat="1" ht="20.100000000000001" customHeight="1">
      <c r="A272" s="83"/>
      <c r="B272" s="81"/>
      <c r="C272" s="58"/>
      <c r="D272" s="82"/>
      <c r="E272" s="200"/>
      <c r="F272" s="86"/>
      <c r="G272" s="53"/>
      <c r="H272" s="53"/>
      <c r="I272" s="53"/>
      <c r="J272" s="53"/>
      <c r="K272" s="53"/>
      <c r="L272" s="53"/>
      <c r="M272" s="53"/>
      <c r="N272" s="53"/>
      <c r="O272" s="73"/>
    </row>
    <row r="273" spans="1:15" s="46" customFormat="1" ht="20.100000000000001" customHeight="1">
      <c r="A273" s="83" t="s">
        <v>26</v>
      </c>
      <c r="B273" s="81"/>
      <c r="C273" s="58"/>
      <c r="D273" s="82"/>
      <c r="E273" s="200">
        <f>+E265+1</f>
        <v>31</v>
      </c>
      <c r="F273" s="86"/>
      <c r="G273" s="53"/>
      <c r="H273" s="53">
        <f>SUM(H267:H272)</f>
        <v>0</v>
      </c>
      <c r="I273" s="53"/>
      <c r="J273" s="53">
        <f>SUM(J267:J272)</f>
        <v>0</v>
      </c>
      <c r="K273" s="53"/>
      <c r="L273" s="53">
        <f>SUM(L267:L272)</f>
        <v>0</v>
      </c>
      <c r="M273" s="53"/>
      <c r="N273" s="53">
        <f>+L273+J273+H273</f>
        <v>0</v>
      </c>
      <c r="O273" s="73"/>
    </row>
    <row r="274" spans="1:15" s="46" customFormat="1" ht="20.100000000000001" customHeight="1">
      <c r="A274" s="83"/>
      <c r="B274" s="81"/>
      <c r="C274" s="58"/>
      <c r="D274" s="82"/>
      <c r="E274" s="200"/>
      <c r="F274" s="86"/>
      <c r="G274" s="53"/>
      <c r="H274" s="53"/>
      <c r="I274" s="53"/>
      <c r="J274" s="53"/>
      <c r="K274" s="53"/>
      <c r="L274" s="53"/>
      <c r="M274" s="53"/>
      <c r="N274" s="53"/>
      <c r="O274" s="73"/>
    </row>
    <row r="275" spans="1:15" s="46" customFormat="1" ht="20.100000000000001" customHeight="1">
      <c r="A275" s="80">
        <f>+E281</f>
        <v>32</v>
      </c>
      <c r="B275" s="81" t="s">
        <v>1352</v>
      </c>
      <c r="C275" s="58" t="s">
        <v>1354</v>
      </c>
      <c r="D275" s="82" t="s">
        <v>804</v>
      </c>
      <c r="E275" s="200"/>
      <c r="F275" s="86"/>
      <c r="G275" s="53"/>
      <c r="H275" s="53"/>
      <c r="I275" s="53"/>
      <c r="J275" s="53"/>
      <c r="K275" s="53"/>
      <c r="L275" s="53"/>
      <c r="M275" s="53"/>
      <c r="N275" s="53"/>
      <c r="O275" s="73"/>
    </row>
    <row r="276" spans="1:15" s="46" customFormat="1" ht="20.100000000000001" customHeight="1">
      <c r="A276" s="83" t="s">
        <v>921</v>
      </c>
      <c r="B276" s="81"/>
      <c r="C276" s="58" t="s">
        <v>925</v>
      </c>
      <c r="D276" s="82" t="s">
        <v>341</v>
      </c>
      <c r="E276" s="58" t="str">
        <f>+CONCATENATE(A276,C276,D276)</f>
        <v>경유저유황 0.001%ℓ</v>
      </c>
      <c r="F276" s="86">
        <v>20.5</v>
      </c>
      <c r="G276" s="53">
        <f>+VLOOKUP($E276,단가!$A:$P,15,FALSE)</f>
        <v>0</v>
      </c>
      <c r="H276" s="53">
        <f t="shared" ref="H276:H279" si="297">+TRUNC(F276*G276,0)</f>
        <v>0</v>
      </c>
      <c r="I276" s="53">
        <v>0</v>
      </c>
      <c r="J276" s="53">
        <f>+TRUNC(F276*I276,0)</f>
        <v>0</v>
      </c>
      <c r="K276" s="53">
        <v>0</v>
      </c>
      <c r="L276" s="53">
        <f t="shared" ref="L276:L279" si="298">+TRUNC(F276*K276,0)</f>
        <v>0</v>
      </c>
      <c r="M276" s="53">
        <f t="shared" ref="M276:M279" si="299">+K276+I276+G276</f>
        <v>0</v>
      </c>
      <c r="N276" s="53">
        <f t="shared" ref="N276:N279" si="300">+L276+J276+H276</f>
        <v>0</v>
      </c>
      <c r="O276" s="53" t="str">
        <f>+"단가"&amp;VLOOKUP($E276,단가!$A:$P,2,FALSE)&amp;"번"</f>
        <v>단가6번</v>
      </c>
    </row>
    <row r="277" spans="1:15" s="46" customFormat="1" ht="20.100000000000001" customHeight="1">
      <c r="A277" s="83" t="s">
        <v>922</v>
      </c>
      <c r="B277" s="81"/>
      <c r="C277" s="58" t="str">
        <f>"주연료의 "&amp;FIXED(F277*100,0)&amp;"%"</f>
        <v>주연료의 39%</v>
      </c>
      <c r="D277" s="82" t="s">
        <v>347</v>
      </c>
      <c r="E277" s="58" t="str">
        <f>+CONCATENATE(A277,C277,D277)</f>
        <v>잡품주연료의 39%식</v>
      </c>
      <c r="F277" s="86">
        <v>0.39</v>
      </c>
      <c r="G277" s="53">
        <f>+H276</f>
        <v>0</v>
      </c>
      <c r="H277" s="53">
        <f t="shared" si="297"/>
        <v>0</v>
      </c>
      <c r="I277" s="53">
        <v>0</v>
      </c>
      <c r="J277" s="53">
        <f>+TRUNC(F277*I277,0)</f>
        <v>0</v>
      </c>
      <c r="K277" s="53">
        <v>0</v>
      </c>
      <c r="L277" s="53">
        <f t="shared" si="298"/>
        <v>0</v>
      </c>
      <c r="M277" s="53">
        <f t="shared" si="299"/>
        <v>0</v>
      </c>
      <c r="N277" s="53">
        <f t="shared" si="300"/>
        <v>0</v>
      </c>
      <c r="O277" s="53"/>
    </row>
    <row r="278" spans="1:15" s="46" customFormat="1" ht="19.5" customHeight="1">
      <c r="A278" s="83" t="s">
        <v>1355</v>
      </c>
      <c r="B278" s="81"/>
      <c r="C278" s="58"/>
      <c r="D278" s="82" t="s">
        <v>28</v>
      </c>
      <c r="E278" s="58" t="str">
        <f>+CONCATENATE(A278,C278,D278)</f>
        <v>건설기계운전사인</v>
      </c>
      <c r="F278" s="86">
        <v>0.20799999999999999</v>
      </c>
      <c r="G278" s="53">
        <v>0</v>
      </c>
      <c r="H278" s="53">
        <f t="shared" si="297"/>
        <v>0</v>
      </c>
      <c r="I278" s="53">
        <f>+VLOOKUP($A:$A,설치노임!$B:$H,5,FALSE)</f>
        <v>0</v>
      </c>
      <c r="J278" s="53">
        <f>+TRUNC(F278*I278,0)</f>
        <v>0</v>
      </c>
      <c r="K278" s="53">
        <v>0</v>
      </c>
      <c r="L278" s="53">
        <f t="shared" si="298"/>
        <v>0</v>
      </c>
      <c r="M278" s="53">
        <f t="shared" si="299"/>
        <v>0</v>
      </c>
      <c r="N278" s="53">
        <f t="shared" si="300"/>
        <v>0</v>
      </c>
      <c r="O278" s="85" t="str">
        <f>+"설치노임"&amp;VLOOKUP(A278,설치노임!$B:$I,7,FALSE)&amp;"번"</f>
        <v>설치노임1048번</v>
      </c>
    </row>
    <row r="279" spans="1:15" s="46" customFormat="1" ht="20.100000000000001" customHeight="1">
      <c r="A279" s="83" t="str">
        <f>+B275</f>
        <v>트럭 트랙터 및 평판트레일러</v>
      </c>
      <c r="B279" s="81"/>
      <c r="C279" s="58" t="str">
        <f>+C275</f>
        <v>40 TON</v>
      </c>
      <c r="D279" s="82" t="s">
        <v>928</v>
      </c>
      <c r="E279" s="58" t="str">
        <f>+CONCATENATE(A279,C279,D279)</f>
        <v>트럭 트랙터 및 평판트레일러40 TON천원</v>
      </c>
      <c r="F279" s="86">
        <v>0.25290000000000001</v>
      </c>
      <c r="G279" s="53">
        <v>0</v>
      </c>
      <c r="H279" s="53">
        <f t="shared" si="297"/>
        <v>0</v>
      </c>
      <c r="I279" s="53">
        <v>0</v>
      </c>
      <c r="J279" s="53">
        <f>+TRUNC(F279*I279,0)</f>
        <v>0</v>
      </c>
      <c r="K279" s="53">
        <f>+VLOOKUP($E279,단가!$A:$P,15,FALSE)</f>
        <v>0</v>
      </c>
      <c r="L279" s="53">
        <f t="shared" si="298"/>
        <v>0</v>
      </c>
      <c r="M279" s="53">
        <f t="shared" si="299"/>
        <v>0</v>
      </c>
      <c r="N279" s="53">
        <f t="shared" si="300"/>
        <v>0</v>
      </c>
      <c r="O279" s="53" t="str">
        <f>+"단가"&amp;VLOOKUP($E279,단가!$A:$P,2,FALSE)&amp;"번"</f>
        <v>단가62번</v>
      </c>
    </row>
    <row r="280" spans="1:15" s="46" customFormat="1" ht="20.100000000000001" customHeight="1">
      <c r="A280" s="83"/>
      <c r="B280" s="81"/>
      <c r="C280" s="58"/>
      <c r="D280" s="82"/>
      <c r="E280" s="200"/>
      <c r="F280" s="86"/>
      <c r="G280" s="53"/>
      <c r="H280" s="53"/>
      <c r="I280" s="53"/>
      <c r="J280" s="53"/>
      <c r="K280" s="53"/>
      <c r="L280" s="53"/>
      <c r="M280" s="53"/>
      <c r="N280" s="53"/>
      <c r="O280" s="73"/>
    </row>
    <row r="281" spans="1:15" s="46" customFormat="1" ht="20.100000000000001" customHeight="1">
      <c r="A281" s="83" t="s">
        <v>26</v>
      </c>
      <c r="B281" s="81"/>
      <c r="C281" s="58"/>
      <c r="D281" s="82"/>
      <c r="E281" s="200">
        <f>+E273+1</f>
        <v>32</v>
      </c>
      <c r="F281" s="86"/>
      <c r="G281" s="53"/>
      <c r="H281" s="53">
        <f>SUM(H275:H280)</f>
        <v>0</v>
      </c>
      <c r="I281" s="53"/>
      <c r="J281" s="53">
        <f>SUM(J275:J280)</f>
        <v>0</v>
      </c>
      <c r="K281" s="53"/>
      <c r="L281" s="53">
        <f>SUM(L275:L280)</f>
        <v>0</v>
      </c>
      <c r="M281" s="53"/>
      <c r="N281" s="53">
        <f>+L281+J281+H281</f>
        <v>0</v>
      </c>
      <c r="O281" s="73"/>
    </row>
    <row r="282" spans="1:15" s="46" customFormat="1" ht="20.100000000000001" customHeight="1">
      <c r="A282" s="83"/>
      <c r="B282" s="81"/>
      <c r="C282" s="58"/>
      <c r="D282" s="82"/>
      <c r="E282" s="200"/>
      <c r="F282" s="86"/>
      <c r="G282" s="53"/>
      <c r="H282" s="53"/>
      <c r="I282" s="53"/>
      <c r="J282" s="53"/>
      <c r="K282" s="53"/>
      <c r="L282" s="53"/>
      <c r="M282" s="53"/>
      <c r="N282" s="53"/>
      <c r="O282" s="73"/>
    </row>
    <row r="283" spans="1:15" s="46" customFormat="1" ht="20.100000000000001" customHeight="1">
      <c r="A283" s="80">
        <f>+E289</f>
        <v>33</v>
      </c>
      <c r="B283" s="81" t="s">
        <v>806</v>
      </c>
      <c r="C283" s="58" t="s">
        <v>807</v>
      </c>
      <c r="D283" s="82" t="s">
        <v>804</v>
      </c>
      <c r="E283" s="200"/>
      <c r="F283" s="86"/>
      <c r="G283" s="53"/>
      <c r="H283" s="53"/>
      <c r="I283" s="53"/>
      <c r="J283" s="53"/>
      <c r="K283" s="53"/>
      <c r="L283" s="53"/>
      <c r="M283" s="53"/>
      <c r="N283" s="53"/>
      <c r="O283" s="73"/>
    </row>
    <row r="284" spans="1:15" s="46" customFormat="1" ht="20.100000000000001" customHeight="1">
      <c r="A284" s="83" t="s">
        <v>921</v>
      </c>
      <c r="B284" s="81"/>
      <c r="C284" s="58" t="s">
        <v>925</v>
      </c>
      <c r="D284" s="82" t="s">
        <v>341</v>
      </c>
      <c r="E284" s="58" t="str">
        <f>+CONCATENATE(A284,C284,D284)</f>
        <v>경유저유황 0.001%ℓ</v>
      </c>
      <c r="F284" s="86">
        <v>6.2</v>
      </c>
      <c r="G284" s="53">
        <f>+VLOOKUP($E284,단가!$A:$P,15,FALSE)</f>
        <v>0</v>
      </c>
      <c r="H284" s="53">
        <f t="shared" ref="H284:H287" si="301">+TRUNC(F284*G284,0)</f>
        <v>0</v>
      </c>
      <c r="I284" s="53">
        <v>0</v>
      </c>
      <c r="J284" s="53">
        <f>+TRUNC(F284*I284,0)</f>
        <v>0</v>
      </c>
      <c r="K284" s="53">
        <v>0</v>
      </c>
      <c r="L284" s="53">
        <f t="shared" ref="L284:L287" si="302">+TRUNC(F284*K284,0)</f>
        <v>0</v>
      </c>
      <c r="M284" s="53">
        <f t="shared" ref="M284:M287" si="303">+K284+I284+G284</f>
        <v>0</v>
      </c>
      <c r="N284" s="53">
        <f t="shared" ref="N284:N287" si="304">+L284+J284+H284</f>
        <v>0</v>
      </c>
      <c r="O284" s="53" t="str">
        <f>+"단가"&amp;VLOOKUP($E284,단가!$A:$P,2,FALSE)&amp;"번"</f>
        <v>단가6번</v>
      </c>
    </row>
    <row r="285" spans="1:15" s="46" customFormat="1" ht="20.100000000000001" customHeight="1">
      <c r="A285" s="83" t="s">
        <v>922</v>
      </c>
      <c r="B285" s="81"/>
      <c r="C285" s="58" t="s">
        <v>926</v>
      </c>
      <c r="D285" s="82" t="s">
        <v>347</v>
      </c>
      <c r="E285" s="58" t="str">
        <f>+CONCATENATE(A285,C285,D285)</f>
        <v>잡품주연료의 20%식</v>
      </c>
      <c r="F285" s="86">
        <v>0.16</v>
      </c>
      <c r="G285" s="53">
        <f>+H284</f>
        <v>0</v>
      </c>
      <c r="H285" s="53">
        <f t="shared" si="301"/>
        <v>0</v>
      </c>
      <c r="I285" s="53">
        <v>0</v>
      </c>
      <c r="J285" s="53">
        <f>+TRUNC(F285*I285,0)</f>
        <v>0</v>
      </c>
      <c r="K285" s="53">
        <v>0</v>
      </c>
      <c r="L285" s="53">
        <f t="shared" si="302"/>
        <v>0</v>
      </c>
      <c r="M285" s="53">
        <f t="shared" si="303"/>
        <v>0</v>
      </c>
      <c r="N285" s="53">
        <f t="shared" si="304"/>
        <v>0</v>
      </c>
      <c r="O285" s="53"/>
    </row>
    <row r="286" spans="1:15" s="46" customFormat="1" ht="20.100000000000001" customHeight="1">
      <c r="A286" s="83" t="s">
        <v>933</v>
      </c>
      <c r="B286" s="81"/>
      <c r="C286" s="58"/>
      <c r="D286" s="82" t="s">
        <v>697</v>
      </c>
      <c r="E286" s="58" t="str">
        <f>+CONCATENATE(A286,C286,D286)</f>
        <v>일반기계운전사인</v>
      </c>
      <c r="F286" s="86">
        <v>0.20799999999999999</v>
      </c>
      <c r="G286" s="53">
        <v>0</v>
      </c>
      <c r="H286" s="53">
        <f t="shared" si="301"/>
        <v>0</v>
      </c>
      <c r="I286" s="53">
        <f>+VLOOKUP($A:$A,설치노임!$B:$H,5,FALSE)</f>
        <v>0</v>
      </c>
      <c r="J286" s="53">
        <f>+TRUNC(F286*I286,0)</f>
        <v>0</v>
      </c>
      <c r="K286" s="53">
        <v>0</v>
      </c>
      <c r="L286" s="53">
        <f t="shared" si="302"/>
        <v>0</v>
      </c>
      <c r="M286" s="53">
        <f t="shared" si="303"/>
        <v>0</v>
      </c>
      <c r="N286" s="53">
        <f t="shared" si="304"/>
        <v>0</v>
      </c>
      <c r="O286" s="85" t="str">
        <f>+"설치노임"&amp;VLOOKUP(A286,설치노임!$B:$I,7,FALSE)&amp;"번"</f>
        <v>설치노임1050번</v>
      </c>
    </row>
    <row r="287" spans="1:15" s="46" customFormat="1" ht="20.100000000000001" customHeight="1">
      <c r="A287" s="83" t="s">
        <v>935</v>
      </c>
      <c r="B287" s="81"/>
      <c r="C287" s="58" t="s">
        <v>807</v>
      </c>
      <c r="D287" s="82" t="s">
        <v>928</v>
      </c>
      <c r="E287" s="58" t="str">
        <f>+CONCATENATE(A287,C287,D287)</f>
        <v>공기압축기3.5 M3/Min천원</v>
      </c>
      <c r="F287" s="86">
        <v>0.1663</v>
      </c>
      <c r="G287" s="53">
        <v>0</v>
      </c>
      <c r="H287" s="53">
        <f t="shared" si="301"/>
        <v>0</v>
      </c>
      <c r="I287" s="53">
        <v>0</v>
      </c>
      <c r="J287" s="53">
        <f>+TRUNC(F287*I287,0)</f>
        <v>0</v>
      </c>
      <c r="K287" s="53">
        <f>+VLOOKUP($E287,단가!$A:$P,15,FALSE)</f>
        <v>0</v>
      </c>
      <c r="L287" s="53">
        <f t="shared" si="302"/>
        <v>0</v>
      </c>
      <c r="M287" s="53">
        <f t="shared" si="303"/>
        <v>0</v>
      </c>
      <c r="N287" s="53">
        <f t="shared" si="304"/>
        <v>0</v>
      </c>
      <c r="O287" s="53" t="str">
        <f>+"단가"&amp;VLOOKUP($E287,단가!$A:$P,2,FALSE)&amp;"번"</f>
        <v>단가63번</v>
      </c>
    </row>
    <row r="288" spans="1:15" s="46" customFormat="1" ht="20.100000000000001" customHeight="1">
      <c r="A288" s="83"/>
      <c r="B288" s="81"/>
      <c r="C288" s="58"/>
      <c r="D288" s="82"/>
      <c r="E288" s="200"/>
      <c r="F288" s="86"/>
      <c r="G288" s="53"/>
      <c r="H288" s="53"/>
      <c r="I288" s="53"/>
      <c r="J288" s="53"/>
      <c r="K288" s="53"/>
      <c r="L288" s="53"/>
      <c r="M288" s="53"/>
      <c r="N288" s="53"/>
      <c r="O288" s="73"/>
    </row>
    <row r="289" spans="1:15" s="46" customFormat="1" ht="20.100000000000001" customHeight="1">
      <c r="A289" s="83" t="s">
        <v>688</v>
      </c>
      <c r="B289" s="81"/>
      <c r="C289" s="58"/>
      <c r="D289" s="82"/>
      <c r="E289" s="200">
        <f>+E281+1</f>
        <v>33</v>
      </c>
      <c r="F289" s="86"/>
      <c r="G289" s="53"/>
      <c r="H289" s="53">
        <f>SUM(H283:H288)</f>
        <v>0</v>
      </c>
      <c r="I289" s="53"/>
      <c r="J289" s="53">
        <f>SUM(J283:J288)</f>
        <v>0</v>
      </c>
      <c r="K289" s="53"/>
      <c r="L289" s="53">
        <f>SUM(L283:L288)</f>
        <v>0</v>
      </c>
      <c r="M289" s="53"/>
      <c r="N289" s="53">
        <f>+L289+J289+H289</f>
        <v>0</v>
      </c>
      <c r="O289" s="73"/>
    </row>
    <row r="290" spans="1:15" s="46" customFormat="1" ht="20.100000000000001" customHeight="1">
      <c r="A290" s="83"/>
      <c r="B290" s="81"/>
      <c r="C290" s="58"/>
      <c r="D290" s="82"/>
      <c r="E290" s="200"/>
      <c r="F290" s="86"/>
      <c r="G290" s="53"/>
      <c r="H290" s="53"/>
      <c r="I290" s="53"/>
      <c r="J290" s="53"/>
      <c r="K290" s="53"/>
      <c r="L290" s="53"/>
      <c r="M290" s="53"/>
      <c r="N290" s="53"/>
      <c r="O290" s="73"/>
    </row>
    <row r="291" spans="1:15" s="46" customFormat="1" ht="20.100000000000001" customHeight="1">
      <c r="A291" s="80">
        <f>+E294</f>
        <v>34</v>
      </c>
      <c r="B291" s="81" t="s">
        <v>808</v>
      </c>
      <c r="C291" s="58" t="s">
        <v>809</v>
      </c>
      <c r="D291" s="82" t="s">
        <v>804</v>
      </c>
      <c r="E291" s="200"/>
      <c r="F291" s="86"/>
      <c r="G291" s="53"/>
      <c r="H291" s="53"/>
      <c r="I291" s="53"/>
      <c r="J291" s="53"/>
      <c r="K291" s="53"/>
      <c r="L291" s="53"/>
      <c r="M291" s="53"/>
      <c r="N291" s="53"/>
      <c r="O291" s="73"/>
    </row>
    <row r="292" spans="1:15" s="46" customFormat="1" ht="20.100000000000001" customHeight="1">
      <c r="A292" s="172" t="s">
        <v>808</v>
      </c>
      <c r="B292" s="81"/>
      <c r="C292" s="58" t="s">
        <v>809</v>
      </c>
      <c r="D292" s="82" t="s">
        <v>938</v>
      </c>
      <c r="E292" s="58" t="str">
        <f>+CONCATENATE(A292,C292,D292)</f>
        <v>에어호스(2.54cm) X 3B X 30M천원</v>
      </c>
      <c r="F292" s="86">
        <v>0.5625</v>
      </c>
      <c r="G292" s="53">
        <v>0</v>
      </c>
      <c r="H292" s="53">
        <f t="shared" ref="H292" si="305">+TRUNC(F292*G292,0)</f>
        <v>0</v>
      </c>
      <c r="I292" s="53">
        <v>0</v>
      </c>
      <c r="J292" s="53">
        <f>+TRUNC(F292*I292,0)</f>
        <v>0</v>
      </c>
      <c r="K292" s="53">
        <f>+VLOOKUP($E292,단가!$A:$P,15,FALSE)</f>
        <v>0</v>
      </c>
      <c r="L292" s="53">
        <f t="shared" ref="L292" si="306">+TRUNC(F292*K292,0)</f>
        <v>0</v>
      </c>
      <c r="M292" s="53">
        <f t="shared" ref="M292" si="307">+K292+I292+G292</f>
        <v>0</v>
      </c>
      <c r="N292" s="53">
        <f t="shared" ref="N292" si="308">+L292+J292+H292</f>
        <v>0</v>
      </c>
      <c r="O292" s="53" t="str">
        <f>+"단가"&amp;VLOOKUP($E292,단가!$A:$P,2,FALSE)&amp;"번"</f>
        <v>단가64번</v>
      </c>
    </row>
    <row r="293" spans="1:15" s="46" customFormat="1" ht="20.100000000000001" customHeight="1">
      <c r="A293" s="83"/>
      <c r="B293" s="81"/>
      <c r="C293" s="58"/>
      <c r="D293" s="82"/>
      <c r="E293" s="200"/>
      <c r="F293" s="86"/>
      <c r="G293" s="53"/>
      <c r="H293" s="53"/>
      <c r="I293" s="53"/>
      <c r="J293" s="53"/>
      <c r="K293" s="53"/>
      <c r="L293" s="53"/>
      <c r="M293" s="53"/>
      <c r="N293" s="53"/>
      <c r="O293" s="73"/>
    </row>
    <row r="294" spans="1:15" s="46" customFormat="1" ht="20.100000000000001" customHeight="1">
      <c r="A294" s="83" t="s">
        <v>688</v>
      </c>
      <c r="B294" s="81"/>
      <c r="C294" s="58"/>
      <c r="D294" s="82"/>
      <c r="E294" s="200">
        <f>+E289+1</f>
        <v>34</v>
      </c>
      <c r="F294" s="86"/>
      <c r="G294" s="53"/>
      <c r="H294" s="53">
        <f>SUM(H291:H293)</f>
        <v>0</v>
      </c>
      <c r="I294" s="53"/>
      <c r="J294" s="53">
        <f>SUM(J291:J293)</f>
        <v>0</v>
      </c>
      <c r="K294" s="53"/>
      <c r="L294" s="53">
        <f>SUM(L291:L293)</f>
        <v>0</v>
      </c>
      <c r="M294" s="53"/>
      <c r="N294" s="53">
        <f>+L294+J294+H294</f>
        <v>0</v>
      </c>
      <c r="O294" s="73"/>
    </row>
    <row r="295" spans="1:15" s="46" customFormat="1" ht="20.100000000000001" customHeight="1">
      <c r="A295" s="83"/>
      <c r="B295" s="81"/>
      <c r="C295" s="58"/>
      <c r="D295" s="82"/>
      <c r="E295" s="200"/>
      <c r="F295" s="86"/>
      <c r="G295" s="53"/>
      <c r="H295" s="53"/>
      <c r="I295" s="53"/>
      <c r="J295" s="53"/>
      <c r="K295" s="53"/>
      <c r="L295" s="53"/>
      <c r="M295" s="53"/>
      <c r="N295" s="53"/>
      <c r="O295" s="73"/>
    </row>
    <row r="296" spans="1:15" s="46" customFormat="1" ht="20.100000000000001" customHeight="1">
      <c r="A296" s="80">
        <f>+E302</f>
        <v>35</v>
      </c>
      <c r="B296" s="81" t="s">
        <v>948</v>
      </c>
      <c r="C296" s="58" t="s">
        <v>849</v>
      </c>
      <c r="D296" s="82" t="s">
        <v>712</v>
      </c>
      <c r="E296" s="200"/>
      <c r="F296" s="86"/>
      <c r="G296" s="53"/>
      <c r="H296" s="53"/>
      <c r="I296" s="53"/>
      <c r="J296" s="53"/>
      <c r="K296" s="53"/>
      <c r="L296" s="53"/>
      <c r="M296" s="53"/>
      <c r="N296" s="53"/>
      <c r="O296" s="73"/>
    </row>
    <row r="297" spans="1:15" s="46" customFormat="1" ht="20.100000000000001" customHeight="1">
      <c r="A297" s="83" t="s">
        <v>921</v>
      </c>
      <c r="B297" s="81"/>
      <c r="C297" s="58" t="s">
        <v>925</v>
      </c>
      <c r="D297" s="82" t="s">
        <v>341</v>
      </c>
      <c r="E297" s="58" t="str">
        <f>+CONCATENATE(A297,C297,D297)</f>
        <v>경유저유황 0.001%ℓ</v>
      </c>
      <c r="F297" s="86">
        <v>7.7</v>
      </c>
      <c r="G297" s="53">
        <f>+VLOOKUP($E297,단가!$A:$P,15,FALSE)</f>
        <v>0</v>
      </c>
      <c r="H297" s="53">
        <f t="shared" ref="H297:H300" si="309">+TRUNC(F297*G297,0)</f>
        <v>0</v>
      </c>
      <c r="I297" s="53">
        <v>0</v>
      </c>
      <c r="J297" s="53">
        <f>+TRUNC(F297*I297,0)</f>
        <v>0</v>
      </c>
      <c r="K297" s="53">
        <v>0</v>
      </c>
      <c r="L297" s="53">
        <f t="shared" ref="L297:L300" si="310">+TRUNC(F297*K297,0)</f>
        <v>0</v>
      </c>
      <c r="M297" s="53">
        <f t="shared" ref="M297:M300" si="311">+K297+I297+G297</f>
        <v>0</v>
      </c>
      <c r="N297" s="53">
        <f t="shared" ref="N297:N300" si="312">+L297+J297+H297</f>
        <v>0</v>
      </c>
      <c r="O297" s="53" t="str">
        <f>+"단가"&amp;VLOOKUP($E297,단가!$A:$P,2,FALSE)&amp;"번"</f>
        <v>단가6번</v>
      </c>
    </row>
    <row r="298" spans="1:15" s="46" customFormat="1" ht="20.100000000000001" customHeight="1">
      <c r="A298" s="83" t="s">
        <v>922</v>
      </c>
      <c r="B298" s="81"/>
      <c r="C298" s="58" t="str">
        <f>"주연료의 "&amp;FIXED(F298*100,0)&amp;"%"</f>
        <v>주연료의 39%</v>
      </c>
      <c r="D298" s="82" t="s">
        <v>347</v>
      </c>
      <c r="E298" s="58" t="str">
        <f>+CONCATENATE(A298,C298,D298)</f>
        <v>잡품주연료의 39%식</v>
      </c>
      <c r="F298" s="86">
        <v>0.39</v>
      </c>
      <c r="G298" s="53">
        <f>+H297</f>
        <v>0</v>
      </c>
      <c r="H298" s="53">
        <f t="shared" si="309"/>
        <v>0</v>
      </c>
      <c r="I298" s="53">
        <v>0</v>
      </c>
      <c r="J298" s="53">
        <f>+TRUNC(F298*I298,0)</f>
        <v>0</v>
      </c>
      <c r="K298" s="53">
        <v>0</v>
      </c>
      <c r="L298" s="53">
        <f t="shared" si="310"/>
        <v>0</v>
      </c>
      <c r="M298" s="53">
        <f t="shared" si="311"/>
        <v>0</v>
      </c>
      <c r="N298" s="53">
        <f t="shared" si="312"/>
        <v>0</v>
      </c>
      <c r="O298" s="53"/>
    </row>
    <row r="299" spans="1:15" s="46" customFormat="1" ht="20.100000000000001" customHeight="1">
      <c r="A299" s="83" t="s">
        <v>923</v>
      </c>
      <c r="B299" s="81"/>
      <c r="C299" s="58"/>
      <c r="D299" s="82" t="s">
        <v>697</v>
      </c>
      <c r="E299" s="58" t="str">
        <f>+CONCATENATE(A299,C299,D299)</f>
        <v>화물차운전사인</v>
      </c>
      <c r="F299" s="86">
        <v>0.20799999999999999</v>
      </c>
      <c r="G299" s="53">
        <v>0</v>
      </c>
      <c r="H299" s="53">
        <f t="shared" si="309"/>
        <v>0</v>
      </c>
      <c r="I299" s="53">
        <f>+VLOOKUP($A:$A,설치노임!$B:$H,5,FALSE)</f>
        <v>0</v>
      </c>
      <c r="J299" s="53">
        <f>+TRUNC(F299*I299,0)</f>
        <v>0</v>
      </c>
      <c r="K299" s="53">
        <v>0</v>
      </c>
      <c r="L299" s="53">
        <f t="shared" si="310"/>
        <v>0</v>
      </c>
      <c r="M299" s="53">
        <f t="shared" si="311"/>
        <v>0</v>
      </c>
      <c r="N299" s="53">
        <f t="shared" si="312"/>
        <v>0</v>
      </c>
      <c r="O299" s="85" t="str">
        <f>+"설치노임"&amp;VLOOKUP(A299,설치노임!$B:$I,7,FALSE)&amp;"번"</f>
        <v>설치노임1049번</v>
      </c>
    </row>
    <row r="300" spans="1:15" s="46" customFormat="1" ht="20.100000000000001" customHeight="1">
      <c r="A300" s="83" t="str">
        <f>+B296</f>
        <v>크레인(타이어)</v>
      </c>
      <c r="B300" s="81"/>
      <c r="C300" s="58" t="str">
        <f>+C296</f>
        <v>30ton</v>
      </c>
      <c r="D300" s="82" t="s">
        <v>928</v>
      </c>
      <c r="E300" s="58" t="str">
        <f>+CONCATENATE(A300,C300,D300)</f>
        <v>크레인(타이어)30ton천원</v>
      </c>
      <c r="F300" s="86">
        <v>0.1671</v>
      </c>
      <c r="G300" s="53">
        <v>0</v>
      </c>
      <c r="H300" s="53">
        <f t="shared" si="309"/>
        <v>0</v>
      </c>
      <c r="I300" s="53">
        <v>0</v>
      </c>
      <c r="J300" s="53">
        <f>+TRUNC(F300*I300,0)</f>
        <v>0</v>
      </c>
      <c r="K300" s="53">
        <f>+VLOOKUP($E300,단가!$A:$P,15,FALSE)</f>
        <v>0</v>
      </c>
      <c r="L300" s="53">
        <f t="shared" si="310"/>
        <v>0</v>
      </c>
      <c r="M300" s="53">
        <f t="shared" si="311"/>
        <v>0</v>
      </c>
      <c r="N300" s="53">
        <f t="shared" si="312"/>
        <v>0</v>
      </c>
      <c r="O300" s="53" t="str">
        <f>+"단가"&amp;VLOOKUP($E300,단가!$A:$P,2,FALSE)&amp;"번"</f>
        <v>단가65번</v>
      </c>
    </row>
    <row r="301" spans="1:15" s="46" customFormat="1" ht="20.100000000000001" customHeight="1">
      <c r="A301" s="83"/>
      <c r="B301" s="81"/>
      <c r="C301" s="58"/>
      <c r="D301" s="82"/>
      <c r="E301" s="200"/>
      <c r="F301" s="86"/>
      <c r="G301" s="53"/>
      <c r="H301" s="53"/>
      <c r="I301" s="53"/>
      <c r="J301" s="53"/>
      <c r="K301" s="53"/>
      <c r="L301" s="53"/>
      <c r="M301" s="53"/>
      <c r="N301" s="53"/>
      <c r="O301" s="73"/>
    </row>
    <row r="302" spans="1:15" s="46" customFormat="1" ht="20.100000000000001" customHeight="1">
      <c r="A302" s="83" t="s">
        <v>688</v>
      </c>
      <c r="B302" s="81"/>
      <c r="C302" s="58"/>
      <c r="D302" s="82"/>
      <c r="E302" s="200">
        <f>+E294+1</f>
        <v>35</v>
      </c>
      <c r="F302" s="86"/>
      <c r="G302" s="53"/>
      <c r="H302" s="53">
        <f>SUM(H296:H301)</f>
        <v>0</v>
      </c>
      <c r="I302" s="53"/>
      <c r="J302" s="53">
        <f>SUM(J296:J301)</f>
        <v>0</v>
      </c>
      <c r="K302" s="53"/>
      <c r="L302" s="53">
        <f>SUM(L296:L301)</f>
        <v>0</v>
      </c>
      <c r="M302" s="53"/>
      <c r="N302" s="53">
        <f>+L302+J302+H302</f>
        <v>0</v>
      </c>
      <c r="O302" s="73"/>
    </row>
    <row r="303" spans="1:15" s="46" customFormat="1" ht="20.100000000000001" customHeight="1">
      <c r="A303" s="83"/>
      <c r="B303" s="81"/>
      <c r="C303" s="58"/>
      <c r="D303" s="82"/>
      <c r="E303" s="200"/>
      <c r="F303" s="86"/>
      <c r="G303" s="53"/>
      <c r="H303" s="53"/>
      <c r="I303" s="53"/>
      <c r="J303" s="53"/>
      <c r="K303" s="53"/>
      <c r="L303" s="53"/>
      <c r="M303" s="53"/>
      <c r="N303" s="53"/>
      <c r="O303" s="73"/>
    </row>
    <row r="304" spans="1:15" s="46" customFormat="1" ht="20.100000000000001" customHeight="1">
      <c r="A304" s="80">
        <f>+E310</f>
        <v>36</v>
      </c>
      <c r="B304" s="81" t="s">
        <v>948</v>
      </c>
      <c r="C304" s="58" t="s">
        <v>1379</v>
      </c>
      <c r="D304" s="82" t="s">
        <v>712</v>
      </c>
      <c r="E304" s="200"/>
      <c r="F304" s="86"/>
      <c r="G304" s="53"/>
      <c r="H304" s="53"/>
      <c r="I304" s="53"/>
      <c r="J304" s="53"/>
      <c r="K304" s="53"/>
      <c r="L304" s="53"/>
      <c r="M304" s="53"/>
      <c r="N304" s="53"/>
      <c r="O304" s="73"/>
    </row>
    <row r="305" spans="1:15" s="46" customFormat="1" ht="20.100000000000001" customHeight="1">
      <c r="A305" s="83" t="s">
        <v>921</v>
      </c>
      <c r="B305" s="81"/>
      <c r="C305" s="58" t="s">
        <v>925</v>
      </c>
      <c r="D305" s="82" t="s">
        <v>341</v>
      </c>
      <c r="E305" s="58" t="str">
        <f>+CONCATENATE(A305,C305,D305)</f>
        <v>경유저유황 0.001%ℓ</v>
      </c>
      <c r="F305" s="86">
        <v>6.1</v>
      </c>
      <c r="G305" s="53">
        <f>+VLOOKUP($E305,단가!$A:$P,15,FALSE)</f>
        <v>0</v>
      </c>
      <c r="H305" s="53">
        <f t="shared" ref="H305:H308" si="313">+TRUNC(F305*G305,0)</f>
        <v>0</v>
      </c>
      <c r="I305" s="53">
        <v>0</v>
      </c>
      <c r="J305" s="53">
        <f>+TRUNC(F305*I305,0)</f>
        <v>0</v>
      </c>
      <c r="K305" s="53">
        <v>0</v>
      </c>
      <c r="L305" s="53">
        <f t="shared" ref="L305:L308" si="314">+TRUNC(F305*K305,0)</f>
        <v>0</v>
      </c>
      <c r="M305" s="53">
        <f t="shared" ref="M305:M308" si="315">+K305+I305+G305</f>
        <v>0</v>
      </c>
      <c r="N305" s="53">
        <f t="shared" ref="N305:N308" si="316">+L305+J305+H305</f>
        <v>0</v>
      </c>
      <c r="O305" s="53" t="str">
        <f>+"단가"&amp;VLOOKUP($E305,단가!$A:$P,2,FALSE)&amp;"번"</f>
        <v>단가6번</v>
      </c>
    </row>
    <row r="306" spans="1:15" s="46" customFormat="1" ht="20.100000000000001" customHeight="1">
      <c r="A306" s="83" t="s">
        <v>922</v>
      </c>
      <c r="B306" s="81"/>
      <c r="C306" s="58" t="str">
        <f>"주연료의 "&amp;FIXED(F306*100,0)&amp;"%"</f>
        <v>주연료의 39%</v>
      </c>
      <c r="D306" s="82" t="s">
        <v>347</v>
      </c>
      <c r="E306" s="58" t="str">
        <f>+CONCATENATE(A306,C306,D306)</f>
        <v>잡품주연료의 39%식</v>
      </c>
      <c r="F306" s="86">
        <v>0.39</v>
      </c>
      <c r="G306" s="53">
        <f>+H305</f>
        <v>0</v>
      </c>
      <c r="H306" s="53">
        <f t="shared" si="313"/>
        <v>0</v>
      </c>
      <c r="I306" s="53">
        <v>0</v>
      </c>
      <c r="J306" s="53">
        <f>+TRUNC(F306*I306,0)</f>
        <v>0</v>
      </c>
      <c r="K306" s="53">
        <v>0</v>
      </c>
      <c r="L306" s="53">
        <f t="shared" si="314"/>
        <v>0</v>
      </c>
      <c r="M306" s="53">
        <f t="shared" si="315"/>
        <v>0</v>
      </c>
      <c r="N306" s="53">
        <f t="shared" si="316"/>
        <v>0</v>
      </c>
      <c r="O306" s="53"/>
    </row>
    <row r="307" spans="1:15" s="46" customFormat="1" ht="20.100000000000001" customHeight="1">
      <c r="A307" s="83" t="s">
        <v>923</v>
      </c>
      <c r="B307" s="81"/>
      <c r="C307" s="58"/>
      <c r="D307" s="82" t="s">
        <v>28</v>
      </c>
      <c r="E307" s="58" t="str">
        <f>+CONCATENATE(A307,C307,D307)</f>
        <v>화물차운전사인</v>
      </c>
      <c r="F307" s="86">
        <v>0.20799999999999999</v>
      </c>
      <c r="G307" s="53">
        <v>0</v>
      </c>
      <c r="H307" s="53">
        <f t="shared" si="313"/>
        <v>0</v>
      </c>
      <c r="I307" s="53">
        <f>+VLOOKUP($A:$A,설치노임!$B:$H,5,FALSE)</f>
        <v>0</v>
      </c>
      <c r="J307" s="53">
        <f>+TRUNC(F307*I307,0)</f>
        <v>0</v>
      </c>
      <c r="K307" s="53">
        <v>0</v>
      </c>
      <c r="L307" s="53">
        <f t="shared" si="314"/>
        <v>0</v>
      </c>
      <c r="M307" s="53">
        <f t="shared" si="315"/>
        <v>0</v>
      </c>
      <c r="N307" s="53">
        <f t="shared" si="316"/>
        <v>0</v>
      </c>
      <c r="O307" s="85" t="str">
        <f>+"설치노임"&amp;VLOOKUP(A307,설치노임!$B:$I,7,FALSE)&amp;"번"</f>
        <v>설치노임1049번</v>
      </c>
    </row>
    <row r="308" spans="1:15" s="46" customFormat="1" ht="20.100000000000001" customHeight="1">
      <c r="A308" s="83" t="str">
        <f>+B304</f>
        <v>크레인(타이어)</v>
      </c>
      <c r="B308" s="81"/>
      <c r="C308" s="58" t="str">
        <f>+C304</f>
        <v>25ton</v>
      </c>
      <c r="D308" s="82" t="s">
        <v>928</v>
      </c>
      <c r="E308" s="58" t="str">
        <f>+CONCATENATE(A308,C308,D308)</f>
        <v>크레인(타이어)25ton천원</v>
      </c>
      <c r="F308" s="86">
        <v>0.1991</v>
      </c>
      <c r="G308" s="53">
        <v>0</v>
      </c>
      <c r="H308" s="53">
        <f t="shared" si="313"/>
        <v>0</v>
      </c>
      <c r="I308" s="53">
        <v>0</v>
      </c>
      <c r="J308" s="53">
        <f>+TRUNC(F308*I308,0)</f>
        <v>0</v>
      </c>
      <c r="K308" s="53">
        <f>+VLOOKUP($E308,단가!$A:$P,15,FALSE)</f>
        <v>0</v>
      </c>
      <c r="L308" s="53">
        <f t="shared" si="314"/>
        <v>0</v>
      </c>
      <c r="M308" s="53">
        <f t="shared" si="315"/>
        <v>0</v>
      </c>
      <c r="N308" s="53">
        <f t="shared" si="316"/>
        <v>0</v>
      </c>
      <c r="O308" s="53" t="str">
        <f>+"단가"&amp;VLOOKUP($E308,단가!$A:$P,2,FALSE)&amp;"번"</f>
        <v>단가66번</v>
      </c>
    </row>
    <row r="309" spans="1:15" s="46" customFormat="1" ht="20.100000000000001" customHeight="1">
      <c r="A309" s="83"/>
      <c r="B309" s="81"/>
      <c r="C309" s="58"/>
      <c r="D309" s="82"/>
      <c r="E309" s="200"/>
      <c r="F309" s="86"/>
      <c r="G309" s="53"/>
      <c r="H309" s="53"/>
      <c r="I309" s="53"/>
      <c r="J309" s="53"/>
      <c r="K309" s="53"/>
      <c r="L309" s="53"/>
      <c r="M309" s="53"/>
      <c r="N309" s="53"/>
      <c r="O309" s="73"/>
    </row>
    <row r="310" spans="1:15" s="46" customFormat="1" ht="20.100000000000001" customHeight="1">
      <c r="A310" s="83" t="s">
        <v>26</v>
      </c>
      <c r="B310" s="81"/>
      <c r="C310" s="58"/>
      <c r="D310" s="82"/>
      <c r="E310" s="200">
        <f>+E302+1</f>
        <v>36</v>
      </c>
      <c r="F310" s="86"/>
      <c r="G310" s="53"/>
      <c r="H310" s="53">
        <f>SUM(H304:H309)</f>
        <v>0</v>
      </c>
      <c r="I310" s="53"/>
      <c r="J310" s="53">
        <f>SUM(J304:J309)</f>
        <v>0</v>
      </c>
      <c r="K310" s="53"/>
      <c r="L310" s="53">
        <f>SUM(L304:L309)</f>
        <v>0</v>
      </c>
      <c r="M310" s="53"/>
      <c r="N310" s="53">
        <f>+L310+J310+H310</f>
        <v>0</v>
      </c>
      <c r="O310" s="73"/>
    </row>
    <row r="311" spans="1:15" s="46" customFormat="1" ht="20.100000000000001" customHeight="1">
      <c r="A311" s="83"/>
      <c r="B311" s="81"/>
      <c r="C311" s="58"/>
      <c r="D311" s="82"/>
      <c r="E311" s="200"/>
      <c r="F311" s="86"/>
      <c r="G311" s="53"/>
      <c r="H311" s="53"/>
      <c r="I311" s="53"/>
      <c r="J311" s="53"/>
      <c r="K311" s="53"/>
      <c r="L311" s="53"/>
      <c r="M311" s="53"/>
      <c r="N311" s="53"/>
      <c r="O311" s="73"/>
    </row>
    <row r="312" spans="1:15" s="46" customFormat="1" ht="20.100000000000001" customHeight="1">
      <c r="A312" s="80">
        <f>+E318</f>
        <v>37</v>
      </c>
      <c r="B312" s="81" t="s">
        <v>948</v>
      </c>
      <c r="C312" s="58" t="s">
        <v>1088</v>
      </c>
      <c r="D312" s="82" t="s">
        <v>712</v>
      </c>
      <c r="E312" s="200"/>
      <c r="F312" s="86"/>
      <c r="G312" s="53"/>
      <c r="H312" s="53"/>
      <c r="I312" s="53"/>
      <c r="J312" s="53"/>
      <c r="K312" s="53"/>
      <c r="L312" s="53"/>
      <c r="M312" s="53"/>
      <c r="N312" s="53"/>
      <c r="O312" s="73"/>
    </row>
    <row r="313" spans="1:15" s="46" customFormat="1" ht="20.100000000000001" customHeight="1">
      <c r="A313" s="83" t="s">
        <v>921</v>
      </c>
      <c r="B313" s="81"/>
      <c r="C313" s="58" t="s">
        <v>925</v>
      </c>
      <c r="D313" s="82" t="s">
        <v>341</v>
      </c>
      <c r="E313" s="58" t="str">
        <f>+CONCATENATE(A313,C313,D313)</f>
        <v>경유저유황 0.001%ℓ</v>
      </c>
      <c r="F313" s="86">
        <v>3.8</v>
      </c>
      <c r="G313" s="53">
        <f>+VLOOKUP($E313,단가!$A:$P,15,FALSE)</f>
        <v>0</v>
      </c>
      <c r="H313" s="53">
        <f t="shared" ref="H313:H316" si="317">+TRUNC(F313*G313,0)</f>
        <v>0</v>
      </c>
      <c r="I313" s="53">
        <v>0</v>
      </c>
      <c r="J313" s="53">
        <f>+TRUNC(F313*I313,0)</f>
        <v>0</v>
      </c>
      <c r="K313" s="53">
        <v>0</v>
      </c>
      <c r="L313" s="53">
        <f t="shared" ref="L313:L316" si="318">+TRUNC(F313*K313,0)</f>
        <v>0</v>
      </c>
      <c r="M313" s="53">
        <f t="shared" ref="M313:M316" si="319">+K313+I313+G313</f>
        <v>0</v>
      </c>
      <c r="N313" s="53">
        <f t="shared" ref="N313:N316" si="320">+L313+J313+H313</f>
        <v>0</v>
      </c>
      <c r="O313" s="53" t="str">
        <f>+"단가"&amp;VLOOKUP($E313,단가!$A:$P,2,FALSE)&amp;"번"</f>
        <v>단가6번</v>
      </c>
    </row>
    <row r="314" spans="1:15" s="46" customFormat="1" ht="20.100000000000001" customHeight="1">
      <c r="A314" s="83" t="s">
        <v>922</v>
      </c>
      <c r="B314" s="81"/>
      <c r="C314" s="58" t="str">
        <f>"주연료의 "&amp;FIXED(F314*100,0)&amp;"%"</f>
        <v>주연료의 39%</v>
      </c>
      <c r="D314" s="82" t="s">
        <v>347</v>
      </c>
      <c r="E314" s="58" t="str">
        <f>+CONCATENATE(A314,C314,D314)</f>
        <v>잡품주연료의 39%식</v>
      </c>
      <c r="F314" s="86">
        <v>0.39</v>
      </c>
      <c r="G314" s="53">
        <f>+H313</f>
        <v>0</v>
      </c>
      <c r="H314" s="53">
        <f t="shared" si="317"/>
        <v>0</v>
      </c>
      <c r="I314" s="53">
        <v>0</v>
      </c>
      <c r="J314" s="53">
        <f>+TRUNC(F314*I314,0)</f>
        <v>0</v>
      </c>
      <c r="K314" s="53">
        <v>0</v>
      </c>
      <c r="L314" s="53">
        <f t="shared" si="318"/>
        <v>0</v>
      </c>
      <c r="M314" s="53">
        <f t="shared" si="319"/>
        <v>0</v>
      </c>
      <c r="N314" s="53">
        <f t="shared" si="320"/>
        <v>0</v>
      </c>
      <c r="O314" s="53"/>
    </row>
    <row r="315" spans="1:15" s="46" customFormat="1" ht="20.100000000000001" customHeight="1">
      <c r="A315" s="83" t="s">
        <v>923</v>
      </c>
      <c r="B315" s="81"/>
      <c r="C315" s="58"/>
      <c r="D315" s="82" t="s">
        <v>28</v>
      </c>
      <c r="E315" s="58" t="str">
        <f>+CONCATENATE(A315,C315,D315)</f>
        <v>화물차운전사인</v>
      </c>
      <c r="F315" s="86">
        <v>0.20799999999999999</v>
      </c>
      <c r="G315" s="53">
        <v>0</v>
      </c>
      <c r="H315" s="53">
        <f t="shared" si="317"/>
        <v>0</v>
      </c>
      <c r="I315" s="53">
        <f>+VLOOKUP($A:$A,설치노임!$B:$H,5,FALSE)</f>
        <v>0</v>
      </c>
      <c r="J315" s="53">
        <f>+TRUNC(F315*I315,0)</f>
        <v>0</v>
      </c>
      <c r="K315" s="53">
        <v>0</v>
      </c>
      <c r="L315" s="53">
        <f t="shared" si="318"/>
        <v>0</v>
      </c>
      <c r="M315" s="53">
        <f t="shared" si="319"/>
        <v>0</v>
      </c>
      <c r="N315" s="53">
        <f t="shared" si="320"/>
        <v>0</v>
      </c>
      <c r="O315" s="85" t="str">
        <f>+"설치노임"&amp;VLOOKUP(A315,설치노임!$B:$I,7,FALSE)&amp;"번"</f>
        <v>설치노임1049번</v>
      </c>
    </row>
    <row r="316" spans="1:15" s="46" customFormat="1" ht="20.100000000000001" customHeight="1">
      <c r="A316" s="83" t="str">
        <f>+B312</f>
        <v>크레인(타이어)</v>
      </c>
      <c r="B316" s="81"/>
      <c r="C316" s="58" t="str">
        <f>+C312</f>
        <v>10ton</v>
      </c>
      <c r="D316" s="82" t="s">
        <v>928</v>
      </c>
      <c r="E316" s="58" t="str">
        <f>+CONCATENATE(A316,C316,D316)</f>
        <v>크레인(타이어)10ton천원</v>
      </c>
      <c r="F316" s="86">
        <v>0.22320000000000001</v>
      </c>
      <c r="G316" s="53">
        <v>0</v>
      </c>
      <c r="H316" s="53">
        <f t="shared" si="317"/>
        <v>0</v>
      </c>
      <c r="I316" s="53">
        <v>0</v>
      </c>
      <c r="J316" s="53">
        <f>+TRUNC(F316*I316,0)</f>
        <v>0</v>
      </c>
      <c r="K316" s="53">
        <f>+VLOOKUP($E316,단가!$A:$P,15,FALSE)</f>
        <v>0</v>
      </c>
      <c r="L316" s="53">
        <f t="shared" si="318"/>
        <v>0</v>
      </c>
      <c r="M316" s="53">
        <f t="shared" si="319"/>
        <v>0</v>
      </c>
      <c r="N316" s="53">
        <f t="shared" si="320"/>
        <v>0</v>
      </c>
      <c r="O316" s="53" t="str">
        <f>+"단가"&amp;VLOOKUP($E316,단가!$A:$P,2,FALSE)&amp;"번"</f>
        <v>단가67번</v>
      </c>
    </row>
    <row r="317" spans="1:15" s="46" customFormat="1" ht="20.100000000000001" customHeight="1">
      <c r="A317" s="83"/>
      <c r="B317" s="81"/>
      <c r="C317" s="58"/>
      <c r="D317" s="82"/>
      <c r="E317" s="200"/>
      <c r="F317" s="86"/>
      <c r="G317" s="53"/>
      <c r="H317" s="53"/>
      <c r="I317" s="53"/>
      <c r="J317" s="53"/>
      <c r="K317" s="53"/>
      <c r="L317" s="53"/>
      <c r="M317" s="53"/>
      <c r="N317" s="53"/>
      <c r="O317" s="73"/>
    </row>
    <row r="318" spans="1:15" s="46" customFormat="1" ht="20.100000000000001" customHeight="1">
      <c r="A318" s="83" t="s">
        <v>26</v>
      </c>
      <c r="B318" s="81"/>
      <c r="C318" s="58"/>
      <c r="D318" s="82"/>
      <c r="E318" s="200">
        <f>+E310+1</f>
        <v>37</v>
      </c>
      <c r="F318" s="86"/>
      <c r="G318" s="53"/>
      <c r="H318" s="53">
        <f>SUM(H312:H317)</f>
        <v>0</v>
      </c>
      <c r="I318" s="53"/>
      <c r="J318" s="53">
        <f>SUM(J312:J317)</f>
        <v>0</v>
      </c>
      <c r="K318" s="53"/>
      <c r="L318" s="53">
        <f>SUM(L312:L317)</f>
        <v>0</v>
      </c>
      <c r="M318" s="53"/>
      <c r="N318" s="53">
        <f>+L318+J318+H318</f>
        <v>0</v>
      </c>
      <c r="O318" s="73"/>
    </row>
    <row r="319" spans="1:15" s="46" customFormat="1" ht="20.100000000000001" customHeight="1">
      <c r="A319" s="83"/>
      <c r="B319" s="81"/>
      <c r="C319" s="58"/>
      <c r="D319" s="82"/>
      <c r="E319" s="200"/>
      <c r="F319" s="86"/>
      <c r="G319" s="53"/>
      <c r="H319" s="53"/>
      <c r="I319" s="53"/>
      <c r="J319" s="53"/>
      <c r="K319" s="53"/>
      <c r="L319" s="53"/>
      <c r="M319" s="53"/>
      <c r="N319" s="53"/>
      <c r="O319" s="73"/>
    </row>
    <row r="320" spans="1:15" s="46" customFormat="1" ht="20.100000000000001" customHeight="1">
      <c r="A320" s="80">
        <f>+E328</f>
        <v>38</v>
      </c>
      <c r="B320" s="81" t="s">
        <v>864</v>
      </c>
      <c r="C320" s="58" t="s">
        <v>865</v>
      </c>
      <c r="D320" s="82" t="s">
        <v>0</v>
      </c>
      <c r="E320" s="200"/>
      <c r="F320" s="86"/>
      <c r="G320" s="53"/>
      <c r="H320" s="53"/>
      <c r="I320" s="53"/>
      <c r="J320" s="53"/>
      <c r="K320" s="53"/>
      <c r="L320" s="53"/>
      <c r="M320" s="53"/>
      <c r="N320" s="53"/>
      <c r="O320" s="73"/>
    </row>
    <row r="321" spans="1:15" s="46" customFormat="1" ht="20.100000000000001" customHeight="1">
      <c r="A321" s="83" t="s">
        <v>953</v>
      </c>
      <c r="B321" s="81"/>
      <c r="C321" s="58" t="s">
        <v>955</v>
      </c>
      <c r="D321" s="82" t="s">
        <v>0</v>
      </c>
      <c r="E321" s="58" t="str">
        <f>+CONCATENATE(A321,C321,D321)</f>
        <v>내수합판12t*1220*2440mm㎡</v>
      </c>
      <c r="F321" s="86">
        <f>TRUNC(1.03*55%,5)</f>
        <v>0.5665</v>
      </c>
      <c r="G321" s="53">
        <f>+VLOOKUP($E321,단가!$A:$P,15,FALSE)</f>
        <v>0</v>
      </c>
      <c r="H321" s="53">
        <f t="shared" ref="H321:H322" si="321">+TRUNC(F321*G321,0)</f>
        <v>0</v>
      </c>
      <c r="I321" s="53">
        <v>0</v>
      </c>
      <c r="J321" s="53">
        <f t="shared" ref="J321:J322" si="322">+TRUNC(F321*I321,0)</f>
        <v>0</v>
      </c>
      <c r="K321" s="53">
        <v>0</v>
      </c>
      <c r="L321" s="53">
        <f t="shared" ref="L321:L322" si="323">+TRUNC(F321*K321,0)</f>
        <v>0</v>
      </c>
      <c r="M321" s="53">
        <f t="shared" ref="M321:M322" si="324">+K321+I321+G321</f>
        <v>0</v>
      </c>
      <c r="N321" s="53">
        <f t="shared" ref="N321:N322" si="325">+L321+J321+H321</f>
        <v>0</v>
      </c>
      <c r="O321" s="53" t="str">
        <f>+"단가"&amp;VLOOKUP($E321,단가!$A:$P,2,FALSE)&amp;"번"</f>
        <v>단가19번</v>
      </c>
    </row>
    <row r="322" spans="1:15" s="46" customFormat="1" ht="20.100000000000001" customHeight="1">
      <c r="A322" s="83" t="s">
        <v>956</v>
      </c>
      <c r="B322" s="81"/>
      <c r="C322" s="58" t="s">
        <v>954</v>
      </c>
      <c r="D322" s="82" t="s">
        <v>957</v>
      </c>
      <c r="E322" s="58" t="str">
        <f>+CONCATENATE(A322,C322,D322)</f>
        <v>외송각재30*30*3600mm㎥</v>
      </c>
      <c r="F322" s="86">
        <f>TRUNC(0.0038*55%,5)</f>
        <v>2.0899999999999998E-3</v>
      </c>
      <c r="G322" s="53">
        <f>+VLOOKUP($E322,단가!$A:$P,15,FALSE)</f>
        <v>0</v>
      </c>
      <c r="H322" s="53">
        <f t="shared" si="321"/>
        <v>0</v>
      </c>
      <c r="I322" s="53">
        <v>0</v>
      </c>
      <c r="J322" s="53">
        <f t="shared" si="322"/>
        <v>0</v>
      </c>
      <c r="K322" s="53">
        <v>0</v>
      </c>
      <c r="L322" s="53">
        <f t="shared" si="323"/>
        <v>0</v>
      </c>
      <c r="M322" s="53">
        <f t="shared" si="324"/>
        <v>0</v>
      </c>
      <c r="N322" s="53">
        <f t="shared" si="325"/>
        <v>0</v>
      </c>
      <c r="O322" s="53" t="str">
        <f>+"단가"&amp;VLOOKUP($E322,단가!$A:$P,2,FALSE)&amp;"번"</f>
        <v>단가20번</v>
      </c>
    </row>
    <row r="323" spans="1:15" s="46" customFormat="1" ht="20.100000000000001" customHeight="1">
      <c r="A323" s="83" t="s">
        <v>958</v>
      </c>
      <c r="B323" s="81"/>
      <c r="C323" s="58" t="str">
        <f>"주자재비의 "&amp;FIXED(F323*100,0)&amp;"%"</f>
        <v>주자재비의 8%</v>
      </c>
      <c r="D323" s="82" t="s">
        <v>347</v>
      </c>
      <c r="E323" s="58" t="str">
        <f>+CONCATENATE(A323,C323,D323)</f>
        <v>소모자재주자재비의 8%식</v>
      </c>
      <c r="F323" s="86">
        <v>0.08</v>
      </c>
      <c r="G323" s="53">
        <f>SUM(H321:H322)</f>
        <v>0</v>
      </c>
      <c r="H323" s="53">
        <f t="shared" ref="H323" si="326">+TRUNC(F323*G323,0)</f>
        <v>0</v>
      </c>
      <c r="I323" s="53">
        <v>0</v>
      </c>
      <c r="J323" s="53">
        <f>+TRUNC(F323*I323,0)</f>
        <v>0</v>
      </c>
      <c r="K323" s="53">
        <v>0</v>
      </c>
      <c r="L323" s="53">
        <f t="shared" ref="L323" si="327">+TRUNC(F323*K323,0)</f>
        <v>0</v>
      </c>
      <c r="M323" s="53">
        <f t="shared" ref="M323" si="328">+K323+I323+G323</f>
        <v>0</v>
      </c>
      <c r="N323" s="53">
        <f t="shared" ref="N323" si="329">+L323+J323+H323</f>
        <v>0</v>
      </c>
      <c r="O323" s="85"/>
    </row>
    <row r="324" spans="1:15" s="46" customFormat="1" ht="20.100000000000001" customHeight="1">
      <c r="A324" s="83" t="s">
        <v>786</v>
      </c>
      <c r="B324" s="81"/>
      <c r="C324" s="58"/>
      <c r="D324" s="82" t="s">
        <v>697</v>
      </c>
      <c r="E324" s="58" t="str">
        <f>+CONCATENATE(A324,C324,D324)</f>
        <v>형틀목공인</v>
      </c>
      <c r="F324" s="86">
        <v>0.18</v>
      </c>
      <c r="G324" s="53">
        <v>0</v>
      </c>
      <c r="H324" s="53">
        <f t="shared" ref="H324:H325" si="330">+TRUNC(F324*G324,0)</f>
        <v>0</v>
      </c>
      <c r="I324" s="53">
        <f>+VLOOKUP($A:$A,설치노임!$B:$H,5,FALSE)</f>
        <v>0</v>
      </c>
      <c r="J324" s="53">
        <f>+TRUNC(F324*I324,0)</f>
        <v>0</v>
      </c>
      <c r="K324" s="53">
        <v>0</v>
      </c>
      <c r="L324" s="53">
        <f t="shared" ref="L324:L325" si="331">+TRUNC(F324*K324,0)</f>
        <v>0</v>
      </c>
      <c r="M324" s="53">
        <f t="shared" ref="M324:M325" si="332">+K324+I324+G324</f>
        <v>0</v>
      </c>
      <c r="N324" s="53">
        <f t="shared" ref="N324:N325" si="333">+L324+J324+H324</f>
        <v>0</v>
      </c>
      <c r="O324" s="85" t="str">
        <f>+"설치노임"&amp;VLOOKUP(A324,설치노임!$B:$I,7,FALSE)&amp;"번"</f>
        <v>설치노임1007번</v>
      </c>
    </row>
    <row r="325" spans="1:15" s="46" customFormat="1" ht="20.100000000000001" customHeight="1">
      <c r="A325" s="83" t="s">
        <v>11</v>
      </c>
      <c r="B325" s="81"/>
      <c r="C325" s="58"/>
      <c r="D325" s="82" t="s">
        <v>697</v>
      </c>
      <c r="E325" s="58" t="str">
        <f>+CONCATENATE(A325,C325,D325)</f>
        <v>보통인부인</v>
      </c>
      <c r="F325" s="86">
        <v>0.05</v>
      </c>
      <c r="G325" s="53">
        <v>0</v>
      </c>
      <c r="H325" s="53">
        <f t="shared" si="330"/>
        <v>0</v>
      </c>
      <c r="I325" s="53">
        <f>+VLOOKUP($A:$A,설치노임!$B:$H,5,FALSE)</f>
        <v>0</v>
      </c>
      <c r="J325" s="53">
        <f>+TRUNC(F325*I325,0)</f>
        <v>0</v>
      </c>
      <c r="K325" s="53">
        <v>0</v>
      </c>
      <c r="L325" s="53">
        <f t="shared" si="331"/>
        <v>0</v>
      </c>
      <c r="M325" s="53">
        <f t="shared" si="332"/>
        <v>0</v>
      </c>
      <c r="N325" s="53">
        <f t="shared" si="333"/>
        <v>0</v>
      </c>
      <c r="O325" s="85" t="str">
        <f>+"설치노임"&amp;VLOOKUP(A325,설치노임!$B:$I,7,FALSE)&amp;"번"</f>
        <v>설치노임1002번</v>
      </c>
    </row>
    <row r="326" spans="1:15" s="46" customFormat="1" ht="20.100000000000001" customHeight="1">
      <c r="A326" s="83" t="s">
        <v>959</v>
      </c>
      <c r="B326" s="81"/>
      <c r="C326" s="58" t="str">
        <f>"노무비의 "&amp;FIXED(F326*100,0)&amp;"%"</f>
        <v>노무비의 1%</v>
      </c>
      <c r="D326" s="82" t="s">
        <v>844</v>
      </c>
      <c r="E326" s="58" t="str">
        <f t="shared" ref="E326" si="334">+CONCATENATE(A326,C326,D326)</f>
        <v>공구손료 및 경장비 기계경비노무비의 1%식</v>
      </c>
      <c r="F326" s="86">
        <v>0.01</v>
      </c>
      <c r="G326" s="53">
        <v>0</v>
      </c>
      <c r="H326" s="53">
        <f t="shared" ref="H326" si="335">+TRUNC(F326*G326,0)</f>
        <v>0</v>
      </c>
      <c r="I326" s="53">
        <v>0</v>
      </c>
      <c r="J326" s="53">
        <f>+TRUNC(F326*I326,0)</f>
        <v>0</v>
      </c>
      <c r="K326" s="53">
        <f>SUM(J324:J325)</f>
        <v>0</v>
      </c>
      <c r="L326" s="53">
        <f t="shared" ref="L326" si="336">+TRUNC(F326*K326,0)</f>
        <v>0</v>
      </c>
      <c r="M326" s="53">
        <f t="shared" ref="M326" si="337">+K326+I326+G326</f>
        <v>0</v>
      </c>
      <c r="N326" s="53">
        <f t="shared" ref="N326" si="338">+L326+J326+H326</f>
        <v>0</v>
      </c>
      <c r="O326" s="85"/>
    </row>
    <row r="327" spans="1:15" s="46" customFormat="1" ht="20.100000000000001" customHeight="1">
      <c r="A327" s="83"/>
      <c r="B327" s="81"/>
      <c r="C327" s="58"/>
      <c r="D327" s="82"/>
      <c r="E327" s="200"/>
      <c r="F327" s="86"/>
      <c r="G327" s="53"/>
      <c r="H327" s="53"/>
      <c r="I327" s="53"/>
      <c r="J327" s="53"/>
      <c r="K327" s="53"/>
      <c r="L327" s="53"/>
      <c r="M327" s="53"/>
      <c r="N327" s="53"/>
      <c r="O327" s="73"/>
    </row>
    <row r="328" spans="1:15" s="46" customFormat="1" ht="20.100000000000001" customHeight="1">
      <c r="A328" s="83" t="s">
        <v>688</v>
      </c>
      <c r="B328" s="81"/>
      <c r="C328" s="58"/>
      <c r="D328" s="82"/>
      <c r="E328" s="200">
        <f>+E318+1</f>
        <v>38</v>
      </c>
      <c r="F328" s="86"/>
      <c r="G328" s="53"/>
      <c r="H328" s="53">
        <f>SUM(H320:H327)</f>
        <v>0</v>
      </c>
      <c r="I328" s="53"/>
      <c r="J328" s="53">
        <f>SUM(J320:J327)</f>
        <v>0</v>
      </c>
      <c r="K328" s="53"/>
      <c r="L328" s="53">
        <f>SUM(L320:L327)</f>
        <v>0</v>
      </c>
      <c r="M328" s="53"/>
      <c r="N328" s="53">
        <f>+L328+J328+H328</f>
        <v>0</v>
      </c>
      <c r="O328" s="73"/>
    </row>
    <row r="329" spans="1:15" s="46" customFormat="1" ht="20.100000000000001" customHeight="1">
      <c r="A329" s="83"/>
      <c r="B329" s="81"/>
      <c r="C329" s="58"/>
      <c r="D329" s="82"/>
      <c r="E329" s="200"/>
      <c r="F329" s="86"/>
      <c r="G329" s="53"/>
      <c r="H329" s="53"/>
      <c r="I329" s="53"/>
      <c r="J329" s="53"/>
      <c r="K329" s="53"/>
      <c r="L329" s="53"/>
      <c r="M329" s="53"/>
      <c r="N329" s="53"/>
      <c r="O329" s="73"/>
    </row>
    <row r="330" spans="1:15" s="46" customFormat="1" ht="20.100000000000001" customHeight="1">
      <c r="A330" s="80">
        <f>+E335</f>
        <v>39</v>
      </c>
      <c r="B330" s="81" t="s">
        <v>862</v>
      </c>
      <c r="C330" s="58" t="s">
        <v>863</v>
      </c>
      <c r="D330" s="82" t="s">
        <v>384</v>
      </c>
      <c r="E330" s="200"/>
      <c r="F330" s="86"/>
      <c r="G330" s="53"/>
      <c r="H330" s="53"/>
      <c r="I330" s="53"/>
      <c r="J330" s="53"/>
      <c r="K330" s="53"/>
      <c r="L330" s="53"/>
      <c r="M330" s="53"/>
      <c r="N330" s="53"/>
      <c r="O330" s="73"/>
    </row>
    <row r="331" spans="1:15" s="46" customFormat="1" ht="20.100000000000001" customHeight="1">
      <c r="A331" s="83" t="s">
        <v>780</v>
      </c>
      <c r="B331" s="81"/>
      <c r="C331" s="58"/>
      <c r="D331" s="82" t="s">
        <v>697</v>
      </c>
      <c r="E331" s="58" t="str">
        <f>+CONCATENATE(A331,C331,D331)</f>
        <v>콘크리트공인</v>
      </c>
      <c r="F331" s="86">
        <v>0.16700000000000001</v>
      </c>
      <c r="G331" s="53">
        <v>0</v>
      </c>
      <c r="H331" s="53">
        <f t="shared" ref="H331:H333" si="339">+TRUNC(F331*G331,0)</f>
        <v>0</v>
      </c>
      <c r="I331" s="53">
        <f>+VLOOKUP($A:$A,설치노임!$B:$H,5,FALSE)</f>
        <v>0</v>
      </c>
      <c r="J331" s="53">
        <f>+TRUNC(F331*I331,0)</f>
        <v>0</v>
      </c>
      <c r="K331" s="53">
        <v>0</v>
      </c>
      <c r="L331" s="53">
        <f t="shared" ref="L331:L333" si="340">+TRUNC(F331*K331,0)</f>
        <v>0</v>
      </c>
      <c r="M331" s="53">
        <f t="shared" ref="M331:M333" si="341">+K331+I331+G331</f>
        <v>0</v>
      </c>
      <c r="N331" s="53">
        <f t="shared" ref="N331:N333" si="342">+L331+J331+H331</f>
        <v>0</v>
      </c>
      <c r="O331" s="85" t="str">
        <f>+"설치노임"&amp;VLOOKUP(A331,설치노임!$B:$I,7,FALSE)&amp;"번"</f>
        <v>설치노임1013번</v>
      </c>
    </row>
    <row r="332" spans="1:15" s="46" customFormat="1" ht="20.100000000000001" customHeight="1">
      <c r="A332" s="83" t="s">
        <v>961</v>
      </c>
      <c r="B332" s="81"/>
      <c r="C332" s="58"/>
      <c r="D332" s="82" t="s">
        <v>697</v>
      </c>
      <c r="E332" s="58" t="str">
        <f>+CONCATENATE(A332,C332,D332)</f>
        <v>보통인부인</v>
      </c>
      <c r="F332" s="86">
        <v>5.6000000000000001E-2</v>
      </c>
      <c r="G332" s="53">
        <v>0</v>
      </c>
      <c r="H332" s="53">
        <f t="shared" si="339"/>
        <v>0</v>
      </c>
      <c r="I332" s="53">
        <f>+VLOOKUP($A:$A,설치노임!$B:$H,5,FALSE)</f>
        <v>0</v>
      </c>
      <c r="J332" s="53">
        <f>+TRUNC(F332*I332,0)</f>
        <v>0</v>
      </c>
      <c r="K332" s="53">
        <v>0</v>
      </c>
      <c r="L332" s="53">
        <f t="shared" si="340"/>
        <v>0</v>
      </c>
      <c r="M332" s="53">
        <f t="shared" si="341"/>
        <v>0</v>
      </c>
      <c r="N332" s="53">
        <f t="shared" si="342"/>
        <v>0</v>
      </c>
      <c r="O332" s="85" t="str">
        <f>+"설치노임"&amp;VLOOKUP(A332,설치노임!$B:$I,7,FALSE)&amp;"번"</f>
        <v>설치노임1002번</v>
      </c>
    </row>
    <row r="333" spans="1:15" s="46" customFormat="1" ht="20.100000000000001" customHeight="1">
      <c r="A333" s="83" t="s">
        <v>962</v>
      </c>
      <c r="B333" s="81"/>
      <c r="C333" s="58" t="s">
        <v>963</v>
      </c>
      <c r="D333" s="82" t="s">
        <v>964</v>
      </c>
      <c r="E333" s="58" t="str">
        <f>+CONCATENATE(A333,C333,D333)</f>
        <v>굴삭기(타이어)0.6㎥hr</v>
      </c>
      <c r="F333" s="86">
        <v>0.09</v>
      </c>
      <c r="G333" s="53">
        <f>+VLOOKUP($E:$E,설치일위집!$A:$I,6,FALSE)</f>
        <v>0</v>
      </c>
      <c r="H333" s="53">
        <f t="shared" si="339"/>
        <v>0</v>
      </c>
      <c r="I333" s="53">
        <f>+VLOOKUP($E:$E,설치일위집!$A:$I,7,FALSE)</f>
        <v>0</v>
      </c>
      <c r="J333" s="53">
        <f t="shared" ref="J333" si="343">+TRUNC(F333*I333,0)</f>
        <v>0</v>
      </c>
      <c r="K333" s="53">
        <f>+VLOOKUP($E:$E,설치일위집!$A:$I,8,FALSE)</f>
        <v>0</v>
      </c>
      <c r="L333" s="53">
        <f t="shared" si="340"/>
        <v>0</v>
      </c>
      <c r="M333" s="53">
        <f t="shared" si="341"/>
        <v>0</v>
      </c>
      <c r="N333" s="53">
        <f t="shared" si="342"/>
        <v>0</v>
      </c>
      <c r="O333" s="53" t="str">
        <f>+"일위"&amp;VLOOKUP($E333,설치일위집!$A:$I,2,FALSE)&amp;"번"</f>
        <v>일위40번</v>
      </c>
    </row>
    <row r="334" spans="1:15" s="46" customFormat="1" ht="20.100000000000001" customHeight="1">
      <c r="A334" s="83"/>
      <c r="B334" s="81"/>
      <c r="C334" s="58"/>
      <c r="D334" s="82"/>
      <c r="E334" s="200"/>
      <c r="F334" s="86"/>
      <c r="G334" s="53"/>
      <c r="H334" s="53"/>
      <c r="I334" s="53"/>
      <c r="J334" s="53"/>
      <c r="K334" s="53"/>
      <c r="L334" s="53"/>
      <c r="M334" s="53"/>
      <c r="N334" s="53"/>
      <c r="O334" s="73"/>
    </row>
    <row r="335" spans="1:15" s="46" customFormat="1" ht="20.100000000000001" customHeight="1">
      <c r="A335" s="83" t="s">
        <v>688</v>
      </c>
      <c r="B335" s="81"/>
      <c r="C335" s="58"/>
      <c r="D335" s="82"/>
      <c r="E335" s="200">
        <f>+E328+1</f>
        <v>39</v>
      </c>
      <c r="F335" s="86"/>
      <c r="G335" s="53"/>
      <c r="H335" s="53">
        <f>SUM(H330:H334)</f>
        <v>0</v>
      </c>
      <c r="I335" s="53"/>
      <c r="J335" s="53">
        <f>SUM(J330:J334)</f>
        <v>0</v>
      </c>
      <c r="K335" s="53"/>
      <c r="L335" s="53">
        <f>SUM(L330:L334)</f>
        <v>0</v>
      </c>
      <c r="M335" s="53"/>
      <c r="N335" s="53">
        <f>+L335+J335+H335</f>
        <v>0</v>
      </c>
      <c r="O335" s="73"/>
    </row>
    <row r="336" spans="1:15" s="46" customFormat="1" ht="20.100000000000001" customHeight="1">
      <c r="A336" s="83"/>
      <c r="B336" s="81"/>
      <c r="C336" s="58"/>
      <c r="D336" s="82"/>
      <c r="E336" s="200"/>
      <c r="F336" s="86"/>
      <c r="G336" s="53"/>
      <c r="H336" s="53"/>
      <c r="I336" s="53"/>
      <c r="J336" s="53"/>
      <c r="K336" s="53"/>
      <c r="L336" s="53"/>
      <c r="M336" s="53"/>
      <c r="N336" s="53"/>
      <c r="O336" s="73"/>
    </row>
    <row r="337" spans="1:15" s="46" customFormat="1" ht="19.5" customHeight="1">
      <c r="A337" s="80">
        <f>+E343</f>
        <v>40</v>
      </c>
      <c r="B337" s="81" t="s">
        <v>962</v>
      </c>
      <c r="C337" s="58" t="s">
        <v>967</v>
      </c>
      <c r="D337" s="82" t="s">
        <v>712</v>
      </c>
      <c r="E337" s="200"/>
      <c r="F337" s="86"/>
      <c r="G337" s="53"/>
      <c r="H337" s="53"/>
      <c r="I337" s="53"/>
      <c r="J337" s="53"/>
      <c r="K337" s="53"/>
      <c r="L337" s="53"/>
      <c r="M337" s="53"/>
      <c r="N337" s="53"/>
      <c r="O337" s="73"/>
    </row>
    <row r="338" spans="1:15" s="46" customFormat="1" ht="20.100000000000001" customHeight="1">
      <c r="A338" s="83" t="s">
        <v>921</v>
      </c>
      <c r="B338" s="81"/>
      <c r="C338" s="58" t="s">
        <v>925</v>
      </c>
      <c r="D338" s="82" t="s">
        <v>341</v>
      </c>
      <c r="E338" s="58" t="str">
        <f>+CONCATENATE(A338,C338,D338)</f>
        <v>경유저유황 0.001%ℓ</v>
      </c>
      <c r="F338" s="86">
        <v>11.6</v>
      </c>
      <c r="G338" s="53">
        <f>+VLOOKUP($E338,단가!$A:$P,15,FALSE)</f>
        <v>0</v>
      </c>
      <c r="H338" s="53">
        <f t="shared" ref="H338:H341" si="344">+TRUNC(F338*G338,0)</f>
        <v>0</v>
      </c>
      <c r="I338" s="53">
        <v>0</v>
      </c>
      <c r="J338" s="53">
        <f>+TRUNC(F338*I338,0)</f>
        <v>0</v>
      </c>
      <c r="K338" s="53">
        <v>0</v>
      </c>
      <c r="L338" s="53">
        <f t="shared" ref="L338:L341" si="345">+TRUNC(F338*K338,0)</f>
        <v>0</v>
      </c>
      <c r="M338" s="53">
        <f t="shared" ref="M338:M341" si="346">+K338+I338+G338</f>
        <v>0</v>
      </c>
      <c r="N338" s="53">
        <f t="shared" ref="N338:N341" si="347">+L338+J338+H338</f>
        <v>0</v>
      </c>
      <c r="O338" s="53" t="str">
        <f>+"단가"&amp;VLOOKUP($E338,단가!$A:$P,2,FALSE)&amp;"번"</f>
        <v>단가6번</v>
      </c>
    </row>
    <row r="339" spans="1:15" s="46" customFormat="1" ht="20.100000000000001" customHeight="1">
      <c r="A339" s="83" t="s">
        <v>922</v>
      </c>
      <c r="B339" s="81"/>
      <c r="C339" s="58" t="str">
        <f>"주연료의 "&amp;FIXED(F339*100,0)&amp;"%"</f>
        <v>주연료의 24%</v>
      </c>
      <c r="D339" s="82" t="s">
        <v>347</v>
      </c>
      <c r="E339" s="58" t="str">
        <f>+CONCATENATE(A339,C339,D339)</f>
        <v>잡품주연료의 24%식</v>
      </c>
      <c r="F339" s="86">
        <v>0.24</v>
      </c>
      <c r="G339" s="53">
        <f>+H338</f>
        <v>0</v>
      </c>
      <c r="H339" s="53">
        <f t="shared" si="344"/>
        <v>0</v>
      </c>
      <c r="I339" s="53">
        <v>0</v>
      </c>
      <c r="J339" s="53">
        <f>+TRUNC(F339*I339,0)</f>
        <v>0</v>
      </c>
      <c r="K339" s="53">
        <v>0</v>
      </c>
      <c r="L339" s="53">
        <f t="shared" si="345"/>
        <v>0</v>
      </c>
      <c r="M339" s="53">
        <f t="shared" si="346"/>
        <v>0</v>
      </c>
      <c r="N339" s="53">
        <f t="shared" si="347"/>
        <v>0</v>
      </c>
      <c r="O339" s="53"/>
    </row>
    <row r="340" spans="1:15" s="46" customFormat="1" ht="20.100000000000001" customHeight="1">
      <c r="A340" s="83" t="s">
        <v>781</v>
      </c>
      <c r="B340" s="81"/>
      <c r="C340" s="58"/>
      <c r="D340" s="82" t="s">
        <v>697</v>
      </c>
      <c r="E340" s="58" t="str">
        <f>+CONCATENATE(A340,C340,D340)</f>
        <v>건설기계운전사인</v>
      </c>
      <c r="F340" s="86">
        <v>0.20799999999999999</v>
      </c>
      <c r="G340" s="53">
        <v>0</v>
      </c>
      <c r="H340" s="53">
        <f t="shared" si="344"/>
        <v>0</v>
      </c>
      <c r="I340" s="53">
        <f>+VLOOKUP($A:$A,설치노임!$B:$H,5,FALSE)</f>
        <v>0</v>
      </c>
      <c r="J340" s="53">
        <f>+TRUNC(F340*I340,0)</f>
        <v>0</v>
      </c>
      <c r="K340" s="53">
        <v>0</v>
      </c>
      <c r="L340" s="53">
        <f t="shared" si="345"/>
        <v>0</v>
      </c>
      <c r="M340" s="53">
        <f t="shared" si="346"/>
        <v>0</v>
      </c>
      <c r="N340" s="53">
        <f t="shared" si="347"/>
        <v>0</v>
      </c>
      <c r="O340" s="85" t="str">
        <f>+"설치노임"&amp;VLOOKUP(A340,설치노임!$B:$I,7,FALSE)&amp;"번"</f>
        <v>설치노임1048번</v>
      </c>
    </row>
    <row r="341" spans="1:15" s="46" customFormat="1" ht="20.100000000000001" customHeight="1">
      <c r="A341" s="83" t="str">
        <f>+B337</f>
        <v>굴삭기(타이어)</v>
      </c>
      <c r="B341" s="81"/>
      <c r="C341" s="58" t="str">
        <f>+C337</f>
        <v>0.6㎥</v>
      </c>
      <c r="D341" s="82" t="s">
        <v>928</v>
      </c>
      <c r="E341" s="58" t="str">
        <f>+CONCATENATE(A341,C341,D341)</f>
        <v>굴삭기(타이어)0.6㎥천원</v>
      </c>
      <c r="F341" s="86">
        <v>0.2213</v>
      </c>
      <c r="G341" s="53">
        <v>0</v>
      </c>
      <c r="H341" s="53">
        <f t="shared" si="344"/>
        <v>0</v>
      </c>
      <c r="I341" s="53">
        <v>0</v>
      </c>
      <c r="J341" s="53">
        <f>+TRUNC(F341*I341,0)</f>
        <v>0</v>
      </c>
      <c r="K341" s="53">
        <f>+VLOOKUP($E341,단가!$A:$P,15,FALSE)</f>
        <v>0</v>
      </c>
      <c r="L341" s="53">
        <f t="shared" si="345"/>
        <v>0</v>
      </c>
      <c r="M341" s="53">
        <f t="shared" si="346"/>
        <v>0</v>
      </c>
      <c r="N341" s="53">
        <f t="shared" si="347"/>
        <v>0</v>
      </c>
      <c r="O341" s="53" t="str">
        <f>+"단가"&amp;VLOOKUP($E341,단가!$A:$P,2,FALSE)&amp;"번"</f>
        <v>단가54번</v>
      </c>
    </row>
    <row r="342" spans="1:15" s="46" customFormat="1" ht="20.100000000000001" customHeight="1">
      <c r="A342" s="83"/>
      <c r="B342" s="81"/>
      <c r="C342" s="58"/>
      <c r="D342" s="82"/>
      <c r="E342" s="200"/>
      <c r="F342" s="86"/>
      <c r="G342" s="53"/>
      <c r="H342" s="53"/>
      <c r="I342" s="53"/>
      <c r="J342" s="53"/>
      <c r="K342" s="53"/>
      <c r="L342" s="53"/>
      <c r="M342" s="53"/>
      <c r="N342" s="53"/>
      <c r="O342" s="73"/>
    </row>
    <row r="343" spans="1:15" s="46" customFormat="1" ht="20.100000000000001" customHeight="1">
      <c r="A343" s="83" t="s">
        <v>688</v>
      </c>
      <c r="B343" s="81"/>
      <c r="C343" s="58"/>
      <c r="D343" s="82"/>
      <c r="E343" s="200">
        <f>+E335+1</f>
        <v>40</v>
      </c>
      <c r="F343" s="86"/>
      <c r="G343" s="53"/>
      <c r="H343" s="53">
        <f>SUM(H337:H342)</f>
        <v>0</v>
      </c>
      <c r="I343" s="53"/>
      <c r="J343" s="53">
        <f>SUM(J337:J342)</f>
        <v>0</v>
      </c>
      <c r="K343" s="53"/>
      <c r="L343" s="53">
        <f>SUM(L337:L342)</f>
        <v>0</v>
      </c>
      <c r="M343" s="53"/>
      <c r="N343" s="53">
        <f>+L343+J343+H343</f>
        <v>0</v>
      </c>
      <c r="O343" s="73"/>
    </row>
    <row r="344" spans="1:15" s="46" customFormat="1" ht="20.100000000000001" customHeight="1">
      <c r="A344" s="83"/>
      <c r="B344" s="81"/>
      <c r="C344" s="58"/>
      <c r="D344" s="82"/>
      <c r="E344" s="200"/>
      <c r="F344" s="86"/>
      <c r="G344" s="53"/>
      <c r="H344" s="53"/>
      <c r="I344" s="53"/>
      <c r="J344" s="53"/>
      <c r="K344" s="53"/>
      <c r="L344" s="53"/>
      <c r="M344" s="53"/>
      <c r="N344" s="53"/>
      <c r="O344" s="73"/>
    </row>
    <row r="345" spans="1:15" s="46" customFormat="1" ht="19.5" customHeight="1">
      <c r="A345" s="80">
        <f>+E351</f>
        <v>41</v>
      </c>
      <c r="B345" s="81" t="s">
        <v>1106</v>
      </c>
      <c r="C345" s="58" t="s">
        <v>1105</v>
      </c>
      <c r="D345" s="82" t="s">
        <v>712</v>
      </c>
      <c r="E345" s="200"/>
      <c r="F345" s="86"/>
      <c r="G345" s="53"/>
      <c r="H345" s="53"/>
      <c r="I345" s="53"/>
      <c r="J345" s="53"/>
      <c r="K345" s="53"/>
      <c r="L345" s="53"/>
      <c r="M345" s="53"/>
      <c r="N345" s="53"/>
      <c r="O345" s="73"/>
    </row>
    <row r="346" spans="1:15" s="46" customFormat="1" ht="20.100000000000001" customHeight="1">
      <c r="A346" s="83" t="s">
        <v>921</v>
      </c>
      <c r="B346" s="81"/>
      <c r="C346" s="58" t="s">
        <v>925</v>
      </c>
      <c r="D346" s="82" t="s">
        <v>341</v>
      </c>
      <c r="E346" s="58" t="str">
        <f>+CONCATENATE(A346,C346,D346)</f>
        <v>경유저유황 0.001%ℓ</v>
      </c>
      <c r="F346" s="86">
        <v>11.6</v>
      </c>
      <c r="G346" s="53">
        <f>+VLOOKUP($E346,단가!$A:$P,15,FALSE)</f>
        <v>0</v>
      </c>
      <c r="H346" s="53">
        <f t="shared" ref="H346:H349" si="348">+TRUNC(F346*G346,0)</f>
        <v>0</v>
      </c>
      <c r="I346" s="53">
        <v>0</v>
      </c>
      <c r="J346" s="53">
        <f>+TRUNC(F346*I346,0)</f>
        <v>0</v>
      </c>
      <c r="K346" s="53">
        <v>0</v>
      </c>
      <c r="L346" s="53">
        <f t="shared" ref="L346:L349" si="349">+TRUNC(F346*K346,0)</f>
        <v>0</v>
      </c>
      <c r="M346" s="53">
        <f t="shared" ref="M346:M349" si="350">+K346+I346+G346</f>
        <v>0</v>
      </c>
      <c r="N346" s="53">
        <f t="shared" ref="N346:N349" si="351">+L346+J346+H346</f>
        <v>0</v>
      </c>
      <c r="O346" s="53" t="str">
        <f>+"단가"&amp;VLOOKUP($E346,단가!$A:$P,2,FALSE)&amp;"번"</f>
        <v>단가6번</v>
      </c>
    </row>
    <row r="347" spans="1:15" s="46" customFormat="1" ht="20.100000000000001" customHeight="1">
      <c r="A347" s="83" t="s">
        <v>922</v>
      </c>
      <c r="B347" s="81"/>
      <c r="C347" s="58" t="str">
        <f>"주연료의 "&amp;FIXED(F347*100,0)&amp;"%"</f>
        <v>주연료의 22%</v>
      </c>
      <c r="D347" s="82" t="s">
        <v>347</v>
      </c>
      <c r="E347" s="58" t="str">
        <f>+CONCATENATE(A347,C347,D347)</f>
        <v>잡품주연료의 22%식</v>
      </c>
      <c r="F347" s="86">
        <v>0.22</v>
      </c>
      <c r="G347" s="53">
        <f>+H346</f>
        <v>0</v>
      </c>
      <c r="H347" s="53">
        <f t="shared" si="348"/>
        <v>0</v>
      </c>
      <c r="I347" s="53">
        <v>0</v>
      </c>
      <c r="J347" s="53">
        <f>+TRUNC(F347*I347,0)</f>
        <v>0</v>
      </c>
      <c r="K347" s="53">
        <v>0</v>
      </c>
      <c r="L347" s="53">
        <f t="shared" si="349"/>
        <v>0</v>
      </c>
      <c r="M347" s="53">
        <f t="shared" si="350"/>
        <v>0</v>
      </c>
      <c r="N347" s="53">
        <f t="shared" si="351"/>
        <v>0</v>
      </c>
      <c r="O347" s="53"/>
    </row>
    <row r="348" spans="1:15" s="46" customFormat="1" ht="20.100000000000001" customHeight="1">
      <c r="A348" s="83" t="s">
        <v>781</v>
      </c>
      <c r="B348" s="81"/>
      <c r="C348" s="58"/>
      <c r="D348" s="82" t="s">
        <v>28</v>
      </c>
      <c r="E348" s="58" t="str">
        <f>+CONCATENATE(A348,C348,D348)</f>
        <v>건설기계운전사인</v>
      </c>
      <c r="F348" s="86">
        <v>0.20799999999999999</v>
      </c>
      <c r="G348" s="53">
        <v>0</v>
      </c>
      <c r="H348" s="53">
        <f t="shared" si="348"/>
        <v>0</v>
      </c>
      <c r="I348" s="53">
        <f>+VLOOKUP($A:$A,설치노임!$B:$H,5,FALSE)</f>
        <v>0</v>
      </c>
      <c r="J348" s="53">
        <f>+TRUNC(F348*I348,0)</f>
        <v>0</v>
      </c>
      <c r="K348" s="53">
        <v>0</v>
      </c>
      <c r="L348" s="53">
        <f t="shared" si="349"/>
        <v>0</v>
      </c>
      <c r="M348" s="53">
        <f t="shared" si="350"/>
        <v>0</v>
      </c>
      <c r="N348" s="53">
        <f t="shared" si="351"/>
        <v>0</v>
      </c>
      <c r="O348" s="85" t="str">
        <f>+"설치노임"&amp;VLOOKUP(A348,설치노임!$B:$I,7,FALSE)&amp;"번"</f>
        <v>설치노임1048번</v>
      </c>
    </row>
    <row r="349" spans="1:15" s="46" customFormat="1" ht="20.100000000000001" customHeight="1">
      <c r="A349" s="83" t="str">
        <f>+B345</f>
        <v>굴삭기(무한궤도)</v>
      </c>
      <c r="B349" s="81"/>
      <c r="C349" s="58" t="str">
        <f>+C345</f>
        <v>0.7㎥</v>
      </c>
      <c r="D349" s="82" t="s">
        <v>928</v>
      </c>
      <c r="E349" s="58" t="str">
        <f>+CONCATENATE(A349,C349,D349)</f>
        <v>굴삭기(무한궤도)0.7㎥천원</v>
      </c>
      <c r="F349" s="86">
        <v>0.20380000000000001</v>
      </c>
      <c r="G349" s="53">
        <v>0</v>
      </c>
      <c r="H349" s="53">
        <f t="shared" si="348"/>
        <v>0</v>
      </c>
      <c r="I349" s="53">
        <v>0</v>
      </c>
      <c r="J349" s="53">
        <f>+TRUNC(F349*I349,0)</f>
        <v>0</v>
      </c>
      <c r="K349" s="53">
        <f>+VLOOKUP($E349,단가!$A:$P,15,FALSE)</f>
        <v>0</v>
      </c>
      <c r="L349" s="53">
        <f t="shared" si="349"/>
        <v>0</v>
      </c>
      <c r="M349" s="53">
        <f t="shared" si="350"/>
        <v>0</v>
      </c>
      <c r="N349" s="53">
        <f t="shared" si="351"/>
        <v>0</v>
      </c>
      <c r="O349" s="53" t="str">
        <f>+"단가"&amp;VLOOKUP($E349,단가!$A:$P,2,FALSE)&amp;"번"</f>
        <v>단가55번</v>
      </c>
    </row>
    <row r="350" spans="1:15" s="46" customFormat="1" ht="20.100000000000001" customHeight="1">
      <c r="A350" s="83"/>
      <c r="B350" s="81"/>
      <c r="C350" s="58"/>
      <c r="D350" s="82"/>
      <c r="E350" s="200"/>
      <c r="F350" s="86"/>
      <c r="G350" s="53"/>
      <c r="H350" s="53"/>
      <c r="I350" s="53"/>
      <c r="J350" s="53"/>
      <c r="K350" s="53"/>
      <c r="L350" s="53"/>
      <c r="M350" s="53"/>
      <c r="N350" s="53"/>
      <c r="O350" s="73"/>
    </row>
    <row r="351" spans="1:15" s="46" customFormat="1" ht="20.100000000000001" customHeight="1">
      <c r="A351" s="83" t="s">
        <v>26</v>
      </c>
      <c r="B351" s="81"/>
      <c r="C351" s="58"/>
      <c r="D351" s="82"/>
      <c r="E351" s="200">
        <f>+E343+1</f>
        <v>41</v>
      </c>
      <c r="F351" s="86"/>
      <c r="G351" s="53"/>
      <c r="H351" s="53">
        <f>SUM(H345:H350)</f>
        <v>0</v>
      </c>
      <c r="I351" s="53"/>
      <c r="J351" s="53">
        <f>SUM(J345:J350)</f>
        <v>0</v>
      </c>
      <c r="K351" s="53"/>
      <c r="L351" s="53">
        <f>SUM(L345:L350)</f>
        <v>0</v>
      </c>
      <c r="M351" s="53"/>
      <c r="N351" s="53">
        <f>+L351+J351+H351</f>
        <v>0</v>
      </c>
      <c r="O351" s="73"/>
    </row>
    <row r="352" spans="1:15" s="46" customFormat="1" ht="20.100000000000001" customHeight="1">
      <c r="A352" s="83"/>
      <c r="B352" s="81"/>
      <c r="C352" s="58"/>
      <c r="D352" s="82"/>
      <c r="E352" s="200"/>
      <c r="F352" s="86"/>
      <c r="G352" s="53"/>
      <c r="H352" s="53"/>
      <c r="I352" s="53"/>
      <c r="J352" s="53"/>
      <c r="K352" s="53"/>
      <c r="L352" s="53"/>
      <c r="M352" s="53"/>
      <c r="N352" s="53"/>
      <c r="O352" s="73"/>
    </row>
    <row r="353" spans="1:15" s="46" customFormat="1" ht="19.5" customHeight="1">
      <c r="A353" s="80">
        <f>+E359</f>
        <v>42</v>
      </c>
      <c r="B353" s="81" t="s">
        <v>1110</v>
      </c>
      <c r="C353" s="58" t="s">
        <v>1111</v>
      </c>
      <c r="D353" s="82" t="s">
        <v>712</v>
      </c>
      <c r="E353" s="200"/>
      <c r="F353" s="86"/>
      <c r="G353" s="53"/>
      <c r="H353" s="53"/>
      <c r="I353" s="53"/>
      <c r="J353" s="53"/>
      <c r="K353" s="53"/>
      <c r="L353" s="53"/>
      <c r="M353" s="53"/>
      <c r="N353" s="53"/>
      <c r="O353" s="73"/>
    </row>
    <row r="354" spans="1:15" s="46" customFormat="1" ht="20.100000000000001" customHeight="1">
      <c r="A354" s="83" t="s">
        <v>921</v>
      </c>
      <c r="B354" s="81"/>
      <c r="C354" s="58" t="s">
        <v>925</v>
      </c>
      <c r="D354" s="82" t="s">
        <v>341</v>
      </c>
      <c r="E354" s="58" t="str">
        <f>+CONCATENATE(A354,C354,D354)</f>
        <v>경유저유황 0.001%ℓ</v>
      </c>
      <c r="F354" s="86">
        <v>15.9</v>
      </c>
      <c r="G354" s="53">
        <f>+VLOOKUP($E354,단가!$A:$P,15,FALSE)</f>
        <v>0</v>
      </c>
      <c r="H354" s="53">
        <f t="shared" ref="H354:H357" si="352">+TRUNC(F354*G354,0)</f>
        <v>0</v>
      </c>
      <c r="I354" s="53">
        <v>0</v>
      </c>
      <c r="J354" s="53">
        <f>+TRUNC(F354*I354,0)</f>
        <v>0</v>
      </c>
      <c r="K354" s="53">
        <v>0</v>
      </c>
      <c r="L354" s="53">
        <f t="shared" ref="L354:L357" si="353">+TRUNC(F354*K354,0)</f>
        <v>0</v>
      </c>
      <c r="M354" s="53">
        <f t="shared" ref="M354:M357" si="354">+K354+I354+G354</f>
        <v>0</v>
      </c>
      <c r="N354" s="53">
        <f t="shared" ref="N354:N357" si="355">+L354+J354+H354</f>
        <v>0</v>
      </c>
      <c r="O354" s="53" t="str">
        <f>+"단가"&amp;VLOOKUP($E354,단가!$A:$P,2,FALSE)&amp;"번"</f>
        <v>단가6번</v>
      </c>
    </row>
    <row r="355" spans="1:15" s="46" customFormat="1" ht="20.100000000000001" customHeight="1">
      <c r="A355" s="83" t="s">
        <v>922</v>
      </c>
      <c r="B355" s="81"/>
      <c r="C355" s="58" t="str">
        <f>"주연료의 "&amp;FIXED(F355*100,0)&amp;"%"</f>
        <v>주연료의 38%</v>
      </c>
      <c r="D355" s="82" t="s">
        <v>347</v>
      </c>
      <c r="E355" s="58" t="str">
        <f>+CONCATENATE(A355,C355,D355)</f>
        <v>잡품주연료의 38%식</v>
      </c>
      <c r="F355" s="86">
        <v>0.38</v>
      </c>
      <c r="G355" s="53">
        <f>+H354</f>
        <v>0</v>
      </c>
      <c r="H355" s="53">
        <f t="shared" si="352"/>
        <v>0</v>
      </c>
      <c r="I355" s="53">
        <v>0</v>
      </c>
      <c r="J355" s="53">
        <f>+TRUNC(F355*I355,0)</f>
        <v>0</v>
      </c>
      <c r="K355" s="53">
        <v>0</v>
      </c>
      <c r="L355" s="53">
        <f t="shared" si="353"/>
        <v>0</v>
      </c>
      <c r="M355" s="53">
        <f t="shared" si="354"/>
        <v>0</v>
      </c>
      <c r="N355" s="53">
        <f t="shared" si="355"/>
        <v>0</v>
      </c>
      <c r="O355" s="53"/>
    </row>
    <row r="356" spans="1:15" s="46" customFormat="1" ht="20.100000000000001" customHeight="1">
      <c r="A356" s="83" t="s">
        <v>781</v>
      </c>
      <c r="B356" s="81"/>
      <c r="C356" s="58"/>
      <c r="D356" s="82" t="s">
        <v>28</v>
      </c>
      <c r="E356" s="58" t="str">
        <f>+CONCATENATE(A356,C356,D356)</f>
        <v>건설기계운전사인</v>
      </c>
      <c r="F356" s="86">
        <v>0.20799999999999999</v>
      </c>
      <c r="G356" s="53">
        <v>0</v>
      </c>
      <c r="H356" s="53">
        <f t="shared" si="352"/>
        <v>0</v>
      </c>
      <c r="I356" s="53">
        <f>+VLOOKUP($A:$A,설치노임!$B:$H,5,FALSE)</f>
        <v>0</v>
      </c>
      <c r="J356" s="53">
        <f>+TRUNC(F356*I356,0)</f>
        <v>0</v>
      </c>
      <c r="K356" s="53">
        <v>0</v>
      </c>
      <c r="L356" s="53">
        <f t="shared" si="353"/>
        <v>0</v>
      </c>
      <c r="M356" s="53">
        <f t="shared" si="354"/>
        <v>0</v>
      </c>
      <c r="N356" s="53">
        <f t="shared" si="355"/>
        <v>0</v>
      </c>
      <c r="O356" s="85" t="str">
        <f>+"설치노임"&amp;VLOOKUP(A356,설치노임!$B:$I,7,FALSE)&amp;"번"</f>
        <v>설치노임1048번</v>
      </c>
    </row>
    <row r="357" spans="1:15" s="46" customFormat="1" ht="20.100000000000001" customHeight="1">
      <c r="A357" s="83" t="str">
        <f>+B353</f>
        <v>덤프트럭</v>
      </c>
      <c r="B357" s="81"/>
      <c r="C357" s="58" t="str">
        <f>+C353</f>
        <v>15ton</v>
      </c>
      <c r="D357" s="82" t="s">
        <v>928</v>
      </c>
      <c r="E357" s="58" t="str">
        <f>+CONCATENATE(A357,C357,D357)</f>
        <v>덤프트럭15ton천원</v>
      </c>
      <c r="F357" s="86">
        <v>0.2213</v>
      </c>
      <c r="G357" s="53">
        <v>0</v>
      </c>
      <c r="H357" s="53">
        <f t="shared" si="352"/>
        <v>0</v>
      </c>
      <c r="I357" s="53">
        <v>0</v>
      </c>
      <c r="J357" s="53">
        <f>+TRUNC(F357*I357,0)</f>
        <v>0</v>
      </c>
      <c r="K357" s="53">
        <f>+VLOOKUP($E357,단가!$A:$P,15,FALSE)</f>
        <v>0</v>
      </c>
      <c r="L357" s="53">
        <f t="shared" si="353"/>
        <v>0</v>
      </c>
      <c r="M357" s="53">
        <f t="shared" si="354"/>
        <v>0</v>
      </c>
      <c r="N357" s="53">
        <f t="shared" si="355"/>
        <v>0</v>
      </c>
      <c r="O357" s="53" t="str">
        <f>+"단가"&amp;VLOOKUP($E357,단가!$A:$P,2,FALSE)&amp;"번"</f>
        <v>단가56번</v>
      </c>
    </row>
    <row r="358" spans="1:15" s="46" customFormat="1" ht="20.100000000000001" customHeight="1">
      <c r="A358" s="83"/>
      <c r="B358" s="81"/>
      <c r="C358" s="58"/>
      <c r="D358" s="82"/>
      <c r="E358" s="200"/>
      <c r="F358" s="86"/>
      <c r="G358" s="53"/>
      <c r="H358" s="53"/>
      <c r="I358" s="53"/>
      <c r="J358" s="53"/>
      <c r="K358" s="53"/>
      <c r="L358" s="53"/>
      <c r="M358" s="53"/>
      <c r="N358" s="53"/>
      <c r="O358" s="73"/>
    </row>
    <row r="359" spans="1:15" s="46" customFormat="1" ht="20.100000000000001" customHeight="1">
      <c r="A359" s="83" t="s">
        <v>26</v>
      </c>
      <c r="B359" s="81"/>
      <c r="C359" s="58"/>
      <c r="D359" s="82"/>
      <c r="E359" s="200">
        <f>+E351+1</f>
        <v>42</v>
      </c>
      <c r="F359" s="86"/>
      <c r="G359" s="53"/>
      <c r="H359" s="53">
        <f>SUM(H353:H358)</f>
        <v>0</v>
      </c>
      <c r="I359" s="53"/>
      <c r="J359" s="53">
        <f>SUM(J353:J358)</f>
        <v>0</v>
      </c>
      <c r="K359" s="53"/>
      <c r="L359" s="53">
        <f>SUM(L353:L358)</f>
        <v>0</v>
      </c>
      <c r="M359" s="53"/>
      <c r="N359" s="53">
        <f>+L359+J359+H359</f>
        <v>0</v>
      </c>
      <c r="O359" s="73"/>
    </row>
    <row r="360" spans="1:15" s="46" customFormat="1" ht="20.100000000000001" customHeight="1">
      <c r="A360" s="83"/>
      <c r="B360" s="81"/>
      <c r="C360" s="58"/>
      <c r="D360" s="82"/>
      <c r="E360" s="200"/>
      <c r="F360" s="86"/>
      <c r="G360" s="53"/>
      <c r="H360" s="53"/>
      <c r="I360" s="53"/>
      <c r="J360" s="53"/>
      <c r="K360" s="53"/>
      <c r="L360" s="53"/>
      <c r="M360" s="53"/>
      <c r="N360" s="53"/>
      <c r="O360" s="73"/>
    </row>
    <row r="361" spans="1:15" s="46" customFormat="1" ht="19.5" customHeight="1">
      <c r="A361" s="80">
        <f>+E364</f>
        <v>43</v>
      </c>
      <c r="B361" s="81" t="s">
        <v>1115</v>
      </c>
      <c r="C361" s="58" t="s">
        <v>1111</v>
      </c>
      <c r="D361" s="82" t="s">
        <v>712</v>
      </c>
      <c r="E361" s="200"/>
      <c r="F361" s="86"/>
      <c r="G361" s="53"/>
      <c r="H361" s="53"/>
      <c r="I361" s="53"/>
      <c r="J361" s="53"/>
      <c r="K361" s="53"/>
      <c r="L361" s="53"/>
      <c r="M361" s="53"/>
      <c r="N361" s="53"/>
      <c r="O361" s="73"/>
    </row>
    <row r="362" spans="1:15" s="46" customFormat="1" ht="20.100000000000001" customHeight="1">
      <c r="A362" s="83" t="str">
        <f>+B361</f>
        <v>덤프트럭 자동덮개시설</v>
      </c>
      <c r="B362" s="81"/>
      <c r="C362" s="58" t="str">
        <f>+C361</f>
        <v>15ton</v>
      </c>
      <c r="D362" s="82" t="s">
        <v>928</v>
      </c>
      <c r="E362" s="58" t="str">
        <f>+CONCATENATE(A362,C362,D362)</f>
        <v>덤프트럭 자동덮개시설15ton천원</v>
      </c>
      <c r="F362" s="86">
        <v>0.26369999999999999</v>
      </c>
      <c r="G362" s="53">
        <v>0</v>
      </c>
      <c r="H362" s="53">
        <f t="shared" ref="H362" si="356">+TRUNC(F362*G362,0)</f>
        <v>0</v>
      </c>
      <c r="I362" s="53">
        <v>0</v>
      </c>
      <c r="J362" s="53">
        <f>+TRUNC(F362*I362,0)</f>
        <v>0</v>
      </c>
      <c r="K362" s="53">
        <f>+VLOOKUP($E362,단가!$A:$P,15,FALSE)</f>
        <v>0</v>
      </c>
      <c r="L362" s="53">
        <f t="shared" ref="L362" si="357">+TRUNC(F362*K362,0)</f>
        <v>0</v>
      </c>
      <c r="M362" s="53">
        <f t="shared" ref="M362" si="358">+K362+I362+G362</f>
        <v>0</v>
      </c>
      <c r="N362" s="53">
        <f t="shared" ref="N362" si="359">+L362+J362+H362</f>
        <v>0</v>
      </c>
      <c r="O362" s="53" t="str">
        <f>+"단가"&amp;VLOOKUP($E362,단가!$A:$P,2,FALSE)&amp;"번"</f>
        <v>단가57번</v>
      </c>
    </row>
    <row r="363" spans="1:15" s="46" customFormat="1" ht="20.100000000000001" customHeight="1">
      <c r="A363" s="83"/>
      <c r="B363" s="81"/>
      <c r="C363" s="58"/>
      <c r="D363" s="82"/>
      <c r="E363" s="200"/>
      <c r="F363" s="86"/>
      <c r="G363" s="53"/>
      <c r="H363" s="53"/>
      <c r="I363" s="53"/>
      <c r="J363" s="53"/>
      <c r="K363" s="53"/>
      <c r="L363" s="53"/>
      <c r="M363" s="53"/>
      <c r="N363" s="53"/>
      <c r="O363" s="73"/>
    </row>
    <row r="364" spans="1:15" s="46" customFormat="1" ht="20.100000000000001" customHeight="1">
      <c r="A364" s="83" t="s">
        <v>26</v>
      </c>
      <c r="B364" s="81"/>
      <c r="C364" s="58"/>
      <c r="D364" s="82"/>
      <c r="E364" s="200">
        <f>+E359+1</f>
        <v>43</v>
      </c>
      <c r="F364" s="86"/>
      <c r="G364" s="53"/>
      <c r="H364" s="53">
        <f>SUM(H361:H363)</f>
        <v>0</v>
      </c>
      <c r="I364" s="53"/>
      <c r="J364" s="53">
        <f>SUM(J361:J363)</f>
        <v>0</v>
      </c>
      <c r="K364" s="53"/>
      <c r="L364" s="53">
        <f>SUM(L361:L363)</f>
        <v>0</v>
      </c>
      <c r="M364" s="53"/>
      <c r="N364" s="53">
        <f>+L364+J364+H364</f>
        <v>0</v>
      </c>
      <c r="O364" s="73"/>
    </row>
    <row r="365" spans="1:15" s="46" customFormat="1" ht="20.100000000000001" customHeight="1">
      <c r="A365" s="83"/>
      <c r="B365" s="81"/>
      <c r="C365" s="58"/>
      <c r="D365" s="82"/>
      <c r="E365" s="200"/>
      <c r="F365" s="86"/>
      <c r="G365" s="53"/>
      <c r="H365" s="53"/>
      <c r="I365" s="53"/>
      <c r="J365" s="53"/>
      <c r="K365" s="53"/>
      <c r="L365" s="53"/>
      <c r="M365" s="53"/>
      <c r="N365" s="53"/>
      <c r="O365" s="73"/>
    </row>
    <row r="366" spans="1:15" s="46" customFormat="1" ht="19.5" customHeight="1">
      <c r="A366" s="80">
        <f>+E372</f>
        <v>44</v>
      </c>
      <c r="B366" s="81" t="s">
        <v>1361</v>
      </c>
      <c r="C366" s="58" t="s">
        <v>1363</v>
      </c>
      <c r="D366" s="82" t="s">
        <v>712</v>
      </c>
      <c r="E366" s="200"/>
      <c r="F366" s="86"/>
      <c r="G366" s="53"/>
      <c r="H366" s="53"/>
      <c r="I366" s="53"/>
      <c r="J366" s="53"/>
      <c r="K366" s="53"/>
      <c r="L366" s="53"/>
      <c r="M366" s="53"/>
      <c r="N366" s="53"/>
      <c r="O366" s="73"/>
    </row>
    <row r="367" spans="1:15" s="46" customFormat="1" ht="20.100000000000001" customHeight="1">
      <c r="A367" s="83" t="s">
        <v>921</v>
      </c>
      <c r="B367" s="81"/>
      <c r="C367" s="58" t="s">
        <v>925</v>
      </c>
      <c r="D367" s="82" t="s">
        <v>341</v>
      </c>
      <c r="E367" s="58" t="str">
        <f>+CONCATENATE(A367,C367,D367)</f>
        <v>경유저유황 0.001%ℓ</v>
      </c>
      <c r="F367" s="86">
        <v>31</v>
      </c>
      <c r="G367" s="53">
        <f>+VLOOKUP($E367,단가!$A:$P,15,FALSE)</f>
        <v>0</v>
      </c>
      <c r="H367" s="53">
        <f t="shared" ref="H367:H370" si="360">+TRUNC(F367*G367,0)</f>
        <v>0</v>
      </c>
      <c r="I367" s="53">
        <v>0</v>
      </c>
      <c r="J367" s="53">
        <f>+TRUNC(F367*I367,0)</f>
        <v>0</v>
      </c>
      <c r="K367" s="53">
        <v>0</v>
      </c>
      <c r="L367" s="53">
        <f t="shared" ref="L367:L370" si="361">+TRUNC(F367*K367,0)</f>
        <v>0</v>
      </c>
      <c r="M367" s="53">
        <f t="shared" ref="M367:M370" si="362">+K367+I367+G367</f>
        <v>0</v>
      </c>
      <c r="N367" s="53">
        <f t="shared" ref="N367:N370" si="363">+L367+J367+H367</f>
        <v>0</v>
      </c>
      <c r="O367" s="53" t="str">
        <f>+"단가"&amp;VLOOKUP($E367,단가!$A:$P,2,FALSE)&amp;"번"</f>
        <v>단가6번</v>
      </c>
    </row>
    <row r="368" spans="1:15" s="46" customFormat="1" ht="20.100000000000001" customHeight="1">
      <c r="A368" s="83" t="s">
        <v>922</v>
      </c>
      <c r="B368" s="81"/>
      <c r="C368" s="58" t="str">
        <f>"주연료의 "&amp;FIXED(F368*100,0)&amp;"%"</f>
        <v>주연료의 35%</v>
      </c>
      <c r="D368" s="82" t="s">
        <v>347</v>
      </c>
      <c r="E368" s="58" t="str">
        <f>+CONCATENATE(A368,C368,D368)</f>
        <v>잡품주연료의 35%식</v>
      </c>
      <c r="F368" s="86">
        <v>0.35</v>
      </c>
      <c r="G368" s="53">
        <f>+H367</f>
        <v>0</v>
      </c>
      <c r="H368" s="53">
        <f t="shared" si="360"/>
        <v>0</v>
      </c>
      <c r="I368" s="53">
        <v>0</v>
      </c>
      <c r="J368" s="53">
        <f>+TRUNC(F368*I368,0)</f>
        <v>0</v>
      </c>
      <c r="K368" s="53">
        <v>0</v>
      </c>
      <c r="L368" s="53">
        <f t="shared" si="361"/>
        <v>0</v>
      </c>
      <c r="M368" s="53">
        <f t="shared" si="362"/>
        <v>0</v>
      </c>
      <c r="N368" s="53">
        <f t="shared" si="363"/>
        <v>0</v>
      </c>
      <c r="O368" s="53"/>
    </row>
    <row r="369" spans="1:15" s="46" customFormat="1" ht="20.100000000000001" customHeight="1">
      <c r="A369" s="83" t="s">
        <v>781</v>
      </c>
      <c r="B369" s="81"/>
      <c r="C369" s="58"/>
      <c r="D369" s="82" t="s">
        <v>28</v>
      </c>
      <c r="E369" s="58" t="str">
        <f>+CONCATENATE(A369,C369,D369)</f>
        <v>건설기계운전사인</v>
      </c>
      <c r="F369" s="86">
        <v>0.20799999999999999</v>
      </c>
      <c r="G369" s="53">
        <v>0</v>
      </c>
      <c r="H369" s="53">
        <f t="shared" si="360"/>
        <v>0</v>
      </c>
      <c r="I369" s="53">
        <f>+VLOOKUP($A:$A,설치노임!$B:$H,5,FALSE)</f>
        <v>0</v>
      </c>
      <c r="J369" s="53">
        <f>+TRUNC(F369*I369,0)</f>
        <v>0</v>
      </c>
      <c r="K369" s="53">
        <v>0</v>
      </c>
      <c r="L369" s="53">
        <f t="shared" si="361"/>
        <v>0</v>
      </c>
      <c r="M369" s="53">
        <f t="shared" si="362"/>
        <v>0</v>
      </c>
      <c r="N369" s="53">
        <f t="shared" si="363"/>
        <v>0</v>
      </c>
      <c r="O369" s="85" t="str">
        <f>+"설치노임"&amp;VLOOKUP(A369,설치노임!$B:$I,7,FALSE)&amp;"번"</f>
        <v>설치노임1048번</v>
      </c>
    </row>
    <row r="370" spans="1:15" s="46" customFormat="1" ht="20.100000000000001" customHeight="1">
      <c r="A370" s="83" t="str">
        <f>+B366</f>
        <v>콘크리트 펌프차</v>
      </c>
      <c r="B370" s="81"/>
      <c r="C370" s="58" t="str">
        <f>+C366</f>
        <v>52M(80-95㎥/hr)</v>
      </c>
      <c r="D370" s="82" t="s">
        <v>928</v>
      </c>
      <c r="E370" s="58" t="str">
        <f>+CONCATENATE(A370,C370,D370)</f>
        <v>콘크리트 펌프차52M(80-95㎥/hr)천원</v>
      </c>
      <c r="F370" s="86">
        <v>0.25619999999999998</v>
      </c>
      <c r="G370" s="53">
        <v>0</v>
      </c>
      <c r="H370" s="53">
        <f t="shared" si="360"/>
        <v>0</v>
      </c>
      <c r="I370" s="53">
        <v>0</v>
      </c>
      <c r="J370" s="53">
        <f>+TRUNC(F370*I370,0)</f>
        <v>0</v>
      </c>
      <c r="K370" s="53">
        <f>+VLOOKUP($E370,단가!$A:$P,15,FALSE)</f>
        <v>0</v>
      </c>
      <c r="L370" s="53">
        <f t="shared" si="361"/>
        <v>0</v>
      </c>
      <c r="M370" s="53">
        <f t="shared" si="362"/>
        <v>0</v>
      </c>
      <c r="N370" s="53">
        <f t="shared" si="363"/>
        <v>0</v>
      </c>
      <c r="O370" s="53" t="str">
        <f>+"단가"&amp;VLOOKUP($E370,단가!$A:$P,2,FALSE)&amp;"번"</f>
        <v>단가58번</v>
      </c>
    </row>
    <row r="371" spans="1:15" s="46" customFormat="1" ht="20.100000000000001" customHeight="1">
      <c r="A371" s="83"/>
      <c r="B371" s="81"/>
      <c r="C371" s="58"/>
      <c r="D371" s="82"/>
      <c r="E371" s="200"/>
      <c r="F371" s="86"/>
      <c r="G371" s="53"/>
      <c r="H371" s="53"/>
      <c r="I371" s="53"/>
      <c r="J371" s="53"/>
      <c r="K371" s="53"/>
      <c r="L371" s="53"/>
      <c r="M371" s="53"/>
      <c r="N371" s="53"/>
      <c r="O371" s="73"/>
    </row>
    <row r="372" spans="1:15" s="46" customFormat="1" ht="20.100000000000001" customHeight="1">
      <c r="A372" s="83" t="s">
        <v>26</v>
      </c>
      <c r="B372" s="81"/>
      <c r="C372" s="58"/>
      <c r="D372" s="82"/>
      <c r="E372" s="200">
        <f>+E364+1</f>
        <v>44</v>
      </c>
      <c r="F372" s="86"/>
      <c r="G372" s="53"/>
      <c r="H372" s="53">
        <f>SUM(H366:H371)</f>
        <v>0</v>
      </c>
      <c r="I372" s="53"/>
      <c r="J372" s="53">
        <f>SUM(J366:J371)</f>
        <v>0</v>
      </c>
      <c r="K372" s="53"/>
      <c r="L372" s="53">
        <f>SUM(L366:L371)</f>
        <v>0</v>
      </c>
      <c r="M372" s="53"/>
      <c r="N372" s="53">
        <f>+L372+J372+H372</f>
        <v>0</v>
      </c>
      <c r="O372" s="73"/>
    </row>
    <row r="373" spans="1:15" s="46" customFormat="1" ht="20.100000000000001" customHeight="1">
      <c r="A373" s="83"/>
      <c r="B373" s="81"/>
      <c r="C373" s="58"/>
      <c r="D373" s="82"/>
      <c r="E373" s="200"/>
      <c r="F373" s="86"/>
      <c r="G373" s="53"/>
      <c r="H373" s="53"/>
      <c r="I373" s="53"/>
      <c r="J373" s="53"/>
      <c r="K373" s="53"/>
      <c r="L373" s="53"/>
      <c r="M373" s="53"/>
      <c r="N373" s="53"/>
      <c r="O373" s="73"/>
    </row>
    <row r="374" spans="1:15" s="46" customFormat="1" ht="20.100000000000001" customHeight="1">
      <c r="A374" s="80">
        <f>+E377</f>
        <v>45</v>
      </c>
      <c r="B374" s="81" t="s">
        <v>970</v>
      </c>
      <c r="C374" s="58" t="s">
        <v>971</v>
      </c>
      <c r="D374" s="82" t="s">
        <v>804</v>
      </c>
      <c r="E374" s="200"/>
      <c r="F374" s="86"/>
      <c r="G374" s="53"/>
      <c r="H374" s="53"/>
      <c r="I374" s="53"/>
      <c r="J374" s="53"/>
      <c r="K374" s="53"/>
      <c r="L374" s="53"/>
      <c r="M374" s="53"/>
      <c r="N374" s="53"/>
      <c r="O374" s="73"/>
    </row>
    <row r="375" spans="1:15" s="46" customFormat="1" ht="20.100000000000001" customHeight="1">
      <c r="A375" s="172" t="str">
        <f>+B374</f>
        <v>용접기</v>
      </c>
      <c r="B375" s="81"/>
      <c r="C375" s="58" t="str">
        <f>+C374</f>
        <v>교류 500AMP</v>
      </c>
      <c r="D375" s="82" t="s">
        <v>938</v>
      </c>
      <c r="E375" s="58" t="str">
        <f>+CONCATENATE(A375,C375,D375)</f>
        <v>용접기교류 500AMP천원</v>
      </c>
      <c r="F375" s="86">
        <v>0.22939999999999999</v>
      </c>
      <c r="G375" s="53">
        <v>0</v>
      </c>
      <c r="H375" s="53">
        <f t="shared" ref="H375" si="364">+TRUNC(F375*G375,0)</f>
        <v>0</v>
      </c>
      <c r="I375" s="53">
        <v>0</v>
      </c>
      <c r="J375" s="53">
        <f>+TRUNC(F375*I375,0)</f>
        <v>0</v>
      </c>
      <c r="K375" s="53">
        <f>+VLOOKUP($E375,단가!$A:$P,15,FALSE)</f>
        <v>0</v>
      </c>
      <c r="L375" s="53">
        <f t="shared" ref="L375" si="365">+TRUNC(F375*K375,0)</f>
        <v>0</v>
      </c>
      <c r="M375" s="53">
        <f t="shared" ref="M375" si="366">+K375+I375+G375</f>
        <v>0</v>
      </c>
      <c r="N375" s="53">
        <f t="shared" ref="N375" si="367">+L375+J375+H375</f>
        <v>0</v>
      </c>
      <c r="O375" s="53" t="str">
        <f>+"단가"&amp;VLOOKUP($E375,단가!$A:$P,2,FALSE)&amp;"번"</f>
        <v>단가68번</v>
      </c>
    </row>
    <row r="376" spans="1:15" s="46" customFormat="1" ht="20.100000000000001" customHeight="1">
      <c r="A376" s="83"/>
      <c r="B376" s="81"/>
      <c r="C376" s="58"/>
      <c r="D376" s="82"/>
      <c r="E376" s="200"/>
      <c r="F376" s="86"/>
      <c r="G376" s="53"/>
      <c r="H376" s="53"/>
      <c r="I376" s="53"/>
      <c r="J376" s="53"/>
      <c r="K376" s="53"/>
      <c r="L376" s="53"/>
      <c r="M376" s="53"/>
      <c r="N376" s="53"/>
      <c r="O376" s="73"/>
    </row>
    <row r="377" spans="1:15" s="46" customFormat="1" ht="20.100000000000001" customHeight="1">
      <c r="A377" s="83" t="s">
        <v>688</v>
      </c>
      <c r="B377" s="81"/>
      <c r="C377" s="58"/>
      <c r="D377" s="82"/>
      <c r="E377" s="200">
        <f>+E372+1</f>
        <v>45</v>
      </c>
      <c r="F377" s="86"/>
      <c r="G377" s="53"/>
      <c r="H377" s="53">
        <f>SUM(H374:H376)</f>
        <v>0</v>
      </c>
      <c r="I377" s="53"/>
      <c r="J377" s="53">
        <f>SUM(J374:J376)</f>
        <v>0</v>
      </c>
      <c r="K377" s="53"/>
      <c r="L377" s="53">
        <f>SUM(L374:L376)</f>
        <v>0</v>
      </c>
      <c r="M377" s="53"/>
      <c r="N377" s="53">
        <f>+L377+J377+H377</f>
        <v>0</v>
      </c>
      <c r="O377" s="73"/>
    </row>
    <row r="378" spans="1:15" s="46" customFormat="1" ht="20.100000000000001" customHeight="1">
      <c r="A378" s="83"/>
      <c r="B378" s="81"/>
      <c r="C378" s="58"/>
      <c r="D378" s="82"/>
      <c r="E378" s="200"/>
      <c r="F378" s="86"/>
      <c r="G378" s="53"/>
      <c r="H378" s="53"/>
      <c r="I378" s="53"/>
      <c r="J378" s="53"/>
      <c r="K378" s="53"/>
      <c r="L378" s="53"/>
      <c r="M378" s="53"/>
      <c r="N378" s="53"/>
      <c r="O378" s="73"/>
    </row>
    <row r="379" spans="1:15" s="46" customFormat="1" ht="20.100000000000001" customHeight="1">
      <c r="A379" s="80">
        <f>+E385</f>
        <v>46</v>
      </c>
      <c r="B379" s="81" t="s">
        <v>1009</v>
      </c>
      <c r="C379" s="58" t="s">
        <v>1023</v>
      </c>
      <c r="D379" s="82" t="s">
        <v>957</v>
      </c>
      <c r="E379" s="200"/>
      <c r="F379" s="86"/>
      <c r="G379" s="53"/>
      <c r="H379" s="53"/>
      <c r="I379" s="53"/>
      <c r="J379" s="53"/>
      <c r="K379" s="53"/>
      <c r="L379" s="53"/>
      <c r="M379" s="53"/>
      <c r="N379" s="53"/>
      <c r="O379" s="73"/>
    </row>
    <row r="380" spans="1:15" s="46" customFormat="1" ht="20.100000000000001" customHeight="1">
      <c r="A380" s="83" t="s">
        <v>1010</v>
      </c>
      <c r="B380" s="81"/>
      <c r="C380" s="58" t="s">
        <v>745</v>
      </c>
      <c r="D380" s="82" t="s">
        <v>697</v>
      </c>
      <c r="E380" s="58" t="str">
        <f>+CONCATENATE(A380,C380,D380)</f>
        <v>착암공목재데크인</v>
      </c>
      <c r="F380" s="86">
        <v>0.56999999999999995</v>
      </c>
      <c r="G380" s="53">
        <v>0</v>
      </c>
      <c r="H380" s="53">
        <f t="shared" ref="H380:H383" si="368">+TRUNC(F380*G380,0)</f>
        <v>0</v>
      </c>
      <c r="I380" s="53">
        <f>+VLOOKUP($A:$A,설치노임!$B:$H,5,FALSE)</f>
        <v>0</v>
      </c>
      <c r="J380" s="53">
        <f>+TRUNC(F380*I380,0)</f>
        <v>0</v>
      </c>
      <c r="K380" s="53">
        <v>0</v>
      </c>
      <c r="L380" s="53">
        <f t="shared" ref="L380:L383" si="369">+TRUNC(F380*K380,0)</f>
        <v>0</v>
      </c>
      <c r="M380" s="53">
        <f t="shared" ref="M380:M383" si="370">+K380+I380+G380</f>
        <v>0</v>
      </c>
      <c r="N380" s="53">
        <f t="shared" ref="N380:N383" si="371">+L380+J380+H380</f>
        <v>0</v>
      </c>
      <c r="O380" s="85" t="str">
        <f>+"설치노임"&amp;VLOOKUP(A380,설치노임!$B:$I,7,FALSE)&amp;"번"</f>
        <v>설치노임1015번</v>
      </c>
    </row>
    <row r="381" spans="1:15" s="46" customFormat="1" ht="20.100000000000001" customHeight="1">
      <c r="A381" s="83" t="s">
        <v>1011</v>
      </c>
      <c r="B381" s="81"/>
      <c r="C381" s="58" t="s">
        <v>745</v>
      </c>
      <c r="D381" s="82" t="s">
        <v>697</v>
      </c>
      <c r="E381" s="58" t="str">
        <f>+CONCATENATE(A381,C381,D381)</f>
        <v>보통인부목재데크인</v>
      </c>
      <c r="F381" s="86">
        <v>0.37</v>
      </c>
      <c r="G381" s="53">
        <v>0</v>
      </c>
      <c r="H381" s="53">
        <f t="shared" si="368"/>
        <v>0</v>
      </c>
      <c r="I381" s="53">
        <f>+VLOOKUP($A:$A,설치노임!$B:$H,5,FALSE)</f>
        <v>0</v>
      </c>
      <c r="J381" s="53">
        <f>+TRUNC(F381*I381,0)</f>
        <v>0</v>
      </c>
      <c r="K381" s="53">
        <v>0</v>
      </c>
      <c r="L381" s="53">
        <f t="shared" si="369"/>
        <v>0</v>
      </c>
      <c r="M381" s="53">
        <f t="shared" si="370"/>
        <v>0</v>
      </c>
      <c r="N381" s="53">
        <f t="shared" si="371"/>
        <v>0</v>
      </c>
      <c r="O381" s="85" t="str">
        <f>+"설치노임"&amp;VLOOKUP(A381,설치노임!$B:$I,7,FALSE)&amp;"번"</f>
        <v>설치노임1002번</v>
      </c>
    </row>
    <row r="382" spans="1:15" s="46" customFormat="1" ht="20.100000000000001" customHeight="1">
      <c r="A382" s="83" t="s">
        <v>1017</v>
      </c>
      <c r="B382" s="81"/>
      <c r="C382" s="58" t="s">
        <v>1015</v>
      </c>
      <c r="D382" s="82" t="s">
        <v>964</v>
      </c>
      <c r="E382" s="58" t="str">
        <f>+CONCATENATE(A382,C382,D382)</f>
        <v>소형브레이커(공압식)1.3 M3/Minhr</v>
      </c>
      <c r="F382" s="86">
        <v>1</v>
      </c>
      <c r="G382" s="53">
        <f>+VLOOKUP($E:$E,설치일위집!$A:$I,6,FALSE)</f>
        <v>0</v>
      </c>
      <c r="H382" s="53">
        <f t="shared" ref="H382" si="372">+TRUNC(F382*G382,0)</f>
        <v>0</v>
      </c>
      <c r="I382" s="53">
        <f>+VLOOKUP($E:$E,설치일위집!$A:$I,7,FALSE)</f>
        <v>0</v>
      </c>
      <c r="J382" s="53">
        <f t="shared" ref="J382" si="373">+TRUNC(F382*I382,0)</f>
        <v>0</v>
      </c>
      <c r="K382" s="53">
        <f>+VLOOKUP($E:$E,설치일위집!$A:$I,8,FALSE)</f>
        <v>0</v>
      </c>
      <c r="L382" s="53">
        <f t="shared" ref="L382" si="374">+TRUNC(F382*K382,0)</f>
        <v>0</v>
      </c>
      <c r="M382" s="53">
        <f t="shared" ref="M382" si="375">+K382+I382+G382</f>
        <v>0</v>
      </c>
      <c r="N382" s="53">
        <f t="shared" ref="N382" si="376">+L382+J382+H382</f>
        <v>0</v>
      </c>
      <c r="O382" s="53" t="str">
        <f>+"일위"&amp;VLOOKUP($E382,설치일위집!$A:$I,2,FALSE)&amp;"번"</f>
        <v>일위47번</v>
      </c>
    </row>
    <row r="383" spans="1:15" s="46" customFormat="1" ht="20.100000000000001" customHeight="1">
      <c r="A383" s="83" t="s">
        <v>1013</v>
      </c>
      <c r="B383" s="81"/>
      <c r="C383" s="58" t="s">
        <v>807</v>
      </c>
      <c r="D383" s="82" t="s">
        <v>1012</v>
      </c>
      <c r="E383" s="58" t="str">
        <f>+CONCATENATE(A383,C383,D383)</f>
        <v>공기압축기(이동식)3.5 M3/Minhr</v>
      </c>
      <c r="F383" s="86">
        <v>0.5</v>
      </c>
      <c r="G383" s="53">
        <f>+VLOOKUP($E:$E,설치일위집!$A:$I,6,FALSE)</f>
        <v>0</v>
      </c>
      <c r="H383" s="53">
        <f t="shared" si="368"/>
        <v>0</v>
      </c>
      <c r="I383" s="53">
        <f>+VLOOKUP($E:$E,설치일위집!$A:$I,7,FALSE)</f>
        <v>0</v>
      </c>
      <c r="J383" s="53">
        <f t="shared" ref="J383" si="377">+TRUNC(F383*I383,0)</f>
        <v>0</v>
      </c>
      <c r="K383" s="53">
        <f>+VLOOKUP($E:$E,설치일위집!$A:$I,8,FALSE)</f>
        <v>0</v>
      </c>
      <c r="L383" s="53">
        <f t="shared" si="369"/>
        <v>0</v>
      </c>
      <c r="M383" s="53">
        <f t="shared" si="370"/>
        <v>0</v>
      </c>
      <c r="N383" s="53">
        <f t="shared" si="371"/>
        <v>0</v>
      </c>
      <c r="O383" s="53" t="str">
        <f>+"일위"&amp;VLOOKUP($E383,설치일위집!$A:$I,2,FALSE)&amp;"번"</f>
        <v>일위33번</v>
      </c>
    </row>
    <row r="384" spans="1:15" s="46" customFormat="1" ht="20.100000000000001" customHeight="1">
      <c r="A384" s="83"/>
      <c r="B384" s="81"/>
      <c r="C384" s="58"/>
      <c r="D384" s="82"/>
      <c r="E384" s="200"/>
      <c r="F384" s="86"/>
      <c r="G384" s="53"/>
      <c r="H384" s="53"/>
      <c r="I384" s="53"/>
      <c r="J384" s="53"/>
      <c r="K384" s="53"/>
      <c r="L384" s="53"/>
      <c r="M384" s="53"/>
      <c r="N384" s="53"/>
      <c r="O384" s="73"/>
    </row>
    <row r="385" spans="1:15" s="46" customFormat="1" ht="20.100000000000001" customHeight="1">
      <c r="A385" s="83" t="s">
        <v>688</v>
      </c>
      <c r="B385" s="81"/>
      <c r="C385" s="58"/>
      <c r="D385" s="82"/>
      <c r="E385" s="200">
        <f>+E377+1</f>
        <v>46</v>
      </c>
      <c r="F385" s="86"/>
      <c r="G385" s="53"/>
      <c r="H385" s="53">
        <f>SUM(H379:H384)</f>
        <v>0</v>
      </c>
      <c r="I385" s="53"/>
      <c r="J385" s="53">
        <f>SUM(J379:J384)</f>
        <v>0</v>
      </c>
      <c r="K385" s="53"/>
      <c r="L385" s="53">
        <f>SUM(L379:L384)</f>
        <v>0</v>
      </c>
      <c r="M385" s="53"/>
      <c r="N385" s="53">
        <f>+L385+J385+H385</f>
        <v>0</v>
      </c>
      <c r="O385" s="73"/>
    </row>
    <row r="386" spans="1:15" s="46" customFormat="1" ht="20.100000000000001" customHeight="1">
      <c r="A386" s="83"/>
      <c r="B386" s="81"/>
      <c r="C386" s="58"/>
      <c r="D386" s="82"/>
      <c r="E386" s="200"/>
      <c r="F386" s="86"/>
      <c r="G386" s="53"/>
      <c r="H386" s="53"/>
      <c r="I386" s="53"/>
      <c r="J386" s="53"/>
      <c r="K386" s="53"/>
      <c r="L386" s="53"/>
      <c r="M386" s="53"/>
      <c r="N386" s="53"/>
      <c r="O386" s="73"/>
    </row>
    <row r="387" spans="1:15" s="46" customFormat="1" ht="20.100000000000001" customHeight="1">
      <c r="A387" s="80">
        <f>+E390</f>
        <v>47</v>
      </c>
      <c r="B387" s="175" t="s">
        <v>1017</v>
      </c>
      <c r="C387" s="58" t="s">
        <v>1015</v>
      </c>
      <c r="D387" s="82" t="s">
        <v>964</v>
      </c>
      <c r="E387" s="200"/>
      <c r="F387" s="86"/>
      <c r="G387" s="53"/>
      <c r="H387" s="53"/>
      <c r="I387" s="53"/>
      <c r="J387" s="53"/>
      <c r="K387" s="53"/>
      <c r="L387" s="53"/>
      <c r="M387" s="53"/>
      <c r="N387" s="53"/>
      <c r="O387" s="73"/>
    </row>
    <row r="388" spans="1:15" s="46" customFormat="1" ht="20.100000000000001" customHeight="1">
      <c r="A388" s="176" t="str">
        <f>+B387</f>
        <v>소형브레이커(공압식)</v>
      </c>
      <c r="B388" s="81"/>
      <c r="C388" s="58" t="str">
        <f>+C387</f>
        <v>1.3 M3/Min</v>
      </c>
      <c r="D388" s="82" t="s">
        <v>938</v>
      </c>
      <c r="E388" s="58" t="str">
        <f>+CONCATENATE(A388,C388,D388)</f>
        <v>소형브레이커(공압식)1.3 M3/Min천원</v>
      </c>
      <c r="F388" s="86">
        <v>0.25</v>
      </c>
      <c r="G388" s="53">
        <v>0</v>
      </c>
      <c r="H388" s="53">
        <f t="shared" ref="H388" si="378">+TRUNC(F388*G388,0)</f>
        <v>0</v>
      </c>
      <c r="I388" s="53">
        <v>0</v>
      </c>
      <c r="J388" s="53">
        <f>+TRUNC(F388*I388,0)</f>
        <v>0</v>
      </c>
      <c r="K388" s="53">
        <f>+VLOOKUP($E388,단가!$A:$P,15,FALSE)</f>
        <v>0</v>
      </c>
      <c r="L388" s="53">
        <f t="shared" ref="L388" si="379">+TRUNC(F388*K388,0)</f>
        <v>0</v>
      </c>
      <c r="M388" s="53">
        <f t="shared" ref="M388" si="380">+K388+I388+G388</f>
        <v>0</v>
      </c>
      <c r="N388" s="53">
        <f t="shared" ref="N388" si="381">+L388+J388+H388</f>
        <v>0</v>
      </c>
      <c r="O388" s="53" t="str">
        <f>+"단가"&amp;VLOOKUP($E388,단가!$A:$P,2,FALSE)&amp;"번"</f>
        <v>단가69번</v>
      </c>
    </row>
    <row r="389" spans="1:15" s="46" customFormat="1" ht="20.100000000000001" customHeight="1">
      <c r="A389" s="83"/>
      <c r="B389" s="81"/>
      <c r="C389" s="58"/>
      <c r="D389" s="82"/>
      <c r="E389" s="200"/>
      <c r="F389" s="86"/>
      <c r="G389" s="53"/>
      <c r="H389" s="53"/>
      <c r="I389" s="53"/>
      <c r="J389" s="53"/>
      <c r="K389" s="53"/>
      <c r="L389" s="53"/>
      <c r="M389" s="53"/>
      <c r="N389" s="53"/>
      <c r="O389" s="73"/>
    </row>
    <row r="390" spans="1:15" s="46" customFormat="1" ht="20.100000000000001" customHeight="1">
      <c r="A390" s="83" t="s">
        <v>688</v>
      </c>
      <c r="B390" s="81"/>
      <c r="C390" s="58"/>
      <c r="D390" s="82"/>
      <c r="E390" s="200">
        <f>+E385+1</f>
        <v>47</v>
      </c>
      <c r="F390" s="86"/>
      <c r="G390" s="53"/>
      <c r="H390" s="53">
        <f>SUM(H387:H389)</f>
        <v>0</v>
      </c>
      <c r="I390" s="53"/>
      <c r="J390" s="53">
        <f>SUM(J387:J389)</f>
        <v>0</v>
      </c>
      <c r="K390" s="53"/>
      <c r="L390" s="53">
        <f>SUM(L387:L389)</f>
        <v>0</v>
      </c>
      <c r="M390" s="53"/>
      <c r="N390" s="53">
        <f>+L390+J390+H390</f>
        <v>0</v>
      </c>
      <c r="O390" s="73"/>
    </row>
    <row r="391" spans="1:15" s="46" customFormat="1" ht="20.100000000000001" customHeight="1">
      <c r="A391" s="83"/>
      <c r="B391" s="81"/>
      <c r="C391" s="58"/>
      <c r="D391" s="82"/>
      <c r="E391" s="200"/>
      <c r="F391" s="86"/>
      <c r="G391" s="53"/>
      <c r="H391" s="53"/>
      <c r="I391" s="53"/>
      <c r="J391" s="53"/>
      <c r="K391" s="53"/>
      <c r="L391" s="53"/>
      <c r="M391" s="53"/>
      <c r="N391" s="53"/>
      <c r="O391" s="73"/>
    </row>
    <row r="392" spans="1:15" s="46" customFormat="1" ht="20.100000000000001" customHeight="1">
      <c r="A392" s="80">
        <f>+E398</f>
        <v>48</v>
      </c>
      <c r="B392" s="81" t="s">
        <v>1084</v>
      </c>
      <c r="C392" s="58" t="s">
        <v>1091</v>
      </c>
      <c r="D392" s="82" t="s">
        <v>1103</v>
      </c>
      <c r="E392" s="200"/>
      <c r="F392" s="86"/>
      <c r="G392" s="53"/>
      <c r="H392" s="53"/>
      <c r="I392" s="53"/>
      <c r="J392" s="53"/>
      <c r="K392" s="53"/>
      <c r="L392" s="53"/>
      <c r="M392" s="53"/>
      <c r="N392" s="53"/>
      <c r="O392" s="73"/>
    </row>
    <row r="393" spans="1:15" s="46" customFormat="1" ht="20.100000000000001" customHeight="1">
      <c r="A393" s="83" t="s">
        <v>1085</v>
      </c>
      <c r="B393" s="81"/>
      <c r="C393" s="58" t="s">
        <v>1087</v>
      </c>
      <c r="D393" s="82" t="s">
        <v>1093</v>
      </c>
      <c r="E393" s="58" t="str">
        <f>+CONCATENATE(A393,C393,D393)</f>
        <v>가설사무소3.0×12.0, 콘테이너동</v>
      </c>
      <c r="F393" s="86">
        <v>0.16</v>
      </c>
      <c r="G393" s="53">
        <f>+VLOOKUP($E393,단가!$A:$P,15,FALSE)</f>
        <v>0</v>
      </c>
      <c r="H393" s="53">
        <f t="shared" ref="H393" si="382">+TRUNC(F393*G393,0)</f>
        <v>0</v>
      </c>
      <c r="I393" s="53">
        <v>0</v>
      </c>
      <c r="J393" s="53">
        <f t="shared" ref="J393" si="383">+TRUNC(F393*I393,0)</f>
        <v>0</v>
      </c>
      <c r="K393" s="53">
        <v>0</v>
      </c>
      <c r="L393" s="53">
        <f t="shared" ref="L393" si="384">+TRUNC(F393*K393,0)</f>
        <v>0</v>
      </c>
      <c r="M393" s="53">
        <f t="shared" ref="M393" si="385">+K393+I393+G393</f>
        <v>0</v>
      </c>
      <c r="N393" s="53">
        <f t="shared" ref="N393" si="386">+L393+J393+H393</f>
        <v>0</v>
      </c>
      <c r="O393" s="53" t="str">
        <f>+"단가"&amp;VLOOKUP($E393,단가!$A:$P,2,FALSE)&amp;"번"</f>
        <v>단가48번</v>
      </c>
    </row>
    <row r="394" spans="1:15" s="46" customFormat="1" ht="20.100000000000001" customHeight="1">
      <c r="A394" s="83" t="s">
        <v>1094</v>
      </c>
      <c r="B394" s="81"/>
      <c r="C394" s="58"/>
      <c r="D394" s="82" t="s">
        <v>697</v>
      </c>
      <c r="E394" s="58" t="str">
        <f>+CONCATENATE(A394,C394,D394)</f>
        <v>비계공인</v>
      </c>
      <c r="F394" s="86">
        <f>0.38*2</f>
        <v>0.76</v>
      </c>
      <c r="G394" s="53">
        <v>0</v>
      </c>
      <c r="H394" s="53">
        <f t="shared" ref="H394:H396" si="387">+TRUNC(F394*G394,0)</f>
        <v>0</v>
      </c>
      <c r="I394" s="53">
        <f>+VLOOKUP($A:$A,설치노임!$B:$H,5,FALSE)</f>
        <v>0</v>
      </c>
      <c r="J394" s="53">
        <f>+TRUNC(F394*I394,0)</f>
        <v>0</v>
      </c>
      <c r="K394" s="53">
        <v>0</v>
      </c>
      <c r="L394" s="53">
        <f t="shared" ref="L394:L396" si="388">+TRUNC(F394*K394,0)</f>
        <v>0</v>
      </c>
      <c r="M394" s="53">
        <f t="shared" ref="M394:M396" si="389">+K394+I394+G394</f>
        <v>0</v>
      </c>
      <c r="N394" s="53">
        <f t="shared" ref="N394:N396" si="390">+L394+J394+H394</f>
        <v>0</v>
      </c>
      <c r="O394" s="85" t="str">
        <f>+"설치노임"&amp;VLOOKUP(A394,설치노임!$B:$I,7,FALSE)&amp;"번"</f>
        <v>설치노임1006번</v>
      </c>
    </row>
    <row r="395" spans="1:15" s="46" customFormat="1" ht="20.100000000000001" customHeight="1">
      <c r="A395" s="83" t="s">
        <v>1095</v>
      </c>
      <c r="B395" s="81"/>
      <c r="C395" s="58"/>
      <c r="D395" s="82" t="s">
        <v>697</v>
      </c>
      <c r="E395" s="58" t="str">
        <f>+CONCATENATE(A395,C395,D395)</f>
        <v>특별인부인</v>
      </c>
      <c r="F395" s="86">
        <f>0.2*2</f>
        <v>0.4</v>
      </c>
      <c r="G395" s="53">
        <v>0</v>
      </c>
      <c r="H395" s="53">
        <f t="shared" si="387"/>
        <v>0</v>
      </c>
      <c r="I395" s="53">
        <f>+VLOOKUP($A:$A,설치노임!$B:$H,5,FALSE)</f>
        <v>0</v>
      </c>
      <c r="J395" s="53">
        <f>+TRUNC(F395*I395,0)</f>
        <v>0</v>
      </c>
      <c r="K395" s="53">
        <v>0</v>
      </c>
      <c r="L395" s="53">
        <f t="shared" si="388"/>
        <v>0</v>
      </c>
      <c r="M395" s="53">
        <f t="shared" si="389"/>
        <v>0</v>
      </c>
      <c r="N395" s="53">
        <f t="shared" si="390"/>
        <v>0</v>
      </c>
      <c r="O395" s="85" t="str">
        <f>+"설치노임"&amp;VLOOKUP(A395,설치노임!$B:$I,7,FALSE)&amp;"번"</f>
        <v>설치노임1003번</v>
      </c>
    </row>
    <row r="396" spans="1:15" s="46" customFormat="1" ht="20.100000000000001" customHeight="1">
      <c r="A396" s="83" t="s">
        <v>1096</v>
      </c>
      <c r="B396" s="81"/>
      <c r="C396" s="58" t="s">
        <v>1089</v>
      </c>
      <c r="D396" s="82" t="s">
        <v>1097</v>
      </c>
      <c r="E396" s="58" t="str">
        <f>+CONCATENATE(A396,C396,D396)</f>
        <v>크레인(타이어)10tonhr</v>
      </c>
      <c r="F396" s="86">
        <f>1*2</f>
        <v>2</v>
      </c>
      <c r="G396" s="53">
        <f>+VLOOKUP($E:$E,설치일위집!$A:$I,6,FALSE)</f>
        <v>0</v>
      </c>
      <c r="H396" s="53">
        <f t="shared" si="387"/>
        <v>0</v>
      </c>
      <c r="I396" s="53">
        <f>+VLOOKUP($E:$E,설치일위집!$A:$I,7,FALSE)</f>
        <v>0</v>
      </c>
      <c r="J396" s="53">
        <f t="shared" ref="J396" si="391">+TRUNC(F396*I396,0)</f>
        <v>0</v>
      </c>
      <c r="K396" s="53">
        <f>+VLOOKUP($E:$E,설치일위집!$A:$I,8,FALSE)</f>
        <v>0</v>
      </c>
      <c r="L396" s="53">
        <f t="shared" si="388"/>
        <v>0</v>
      </c>
      <c r="M396" s="53">
        <f t="shared" si="389"/>
        <v>0</v>
      </c>
      <c r="N396" s="53">
        <f t="shared" si="390"/>
        <v>0</v>
      </c>
      <c r="O396" s="53" t="str">
        <f>+"일위"&amp;VLOOKUP($E396,설치일위집!$A:$I,2,FALSE)&amp;"번"</f>
        <v>일위37번</v>
      </c>
    </row>
    <row r="397" spans="1:15" s="46" customFormat="1" ht="20.100000000000001" customHeight="1">
      <c r="A397" s="83"/>
      <c r="B397" s="81"/>
      <c r="C397" s="58"/>
      <c r="D397" s="82"/>
      <c r="E397" s="200"/>
      <c r="F397" s="86"/>
      <c r="G397" s="53"/>
      <c r="H397" s="53"/>
      <c r="I397" s="53"/>
      <c r="J397" s="53"/>
      <c r="K397" s="53"/>
      <c r="L397" s="53"/>
      <c r="M397" s="53"/>
      <c r="N397" s="53"/>
      <c r="O397" s="73"/>
    </row>
    <row r="398" spans="1:15" s="46" customFormat="1" ht="20.100000000000001" customHeight="1">
      <c r="A398" s="83" t="s">
        <v>688</v>
      </c>
      <c r="B398" s="81"/>
      <c r="C398" s="58"/>
      <c r="D398" s="82"/>
      <c r="E398" s="200">
        <f>+E390+1</f>
        <v>48</v>
      </c>
      <c r="F398" s="86"/>
      <c r="G398" s="53"/>
      <c r="H398" s="53">
        <f>SUM(H392:H397)</f>
        <v>0</v>
      </c>
      <c r="I398" s="53"/>
      <c r="J398" s="53">
        <f>SUM(J392:J397)</f>
        <v>0</v>
      </c>
      <c r="K398" s="53"/>
      <c r="L398" s="53">
        <f>SUM(L392:L397)</f>
        <v>0</v>
      </c>
      <c r="M398" s="53"/>
      <c r="N398" s="53">
        <f>+L398+J398+H398</f>
        <v>0</v>
      </c>
      <c r="O398" s="73"/>
    </row>
    <row r="399" spans="1:15" s="46" customFormat="1" ht="20.100000000000001" customHeight="1">
      <c r="A399" s="83"/>
      <c r="B399" s="81"/>
      <c r="C399" s="58"/>
      <c r="D399" s="82"/>
      <c r="E399" s="200"/>
      <c r="F399" s="86"/>
      <c r="G399" s="53"/>
      <c r="H399" s="53"/>
      <c r="I399" s="53"/>
      <c r="J399" s="53"/>
      <c r="K399" s="53"/>
      <c r="L399" s="53"/>
      <c r="M399" s="53"/>
      <c r="N399" s="53"/>
      <c r="O399" s="73"/>
    </row>
    <row r="400" spans="1:15" s="46" customFormat="1" ht="20.100000000000001" customHeight="1">
      <c r="A400" s="80">
        <f>+E406</f>
        <v>49</v>
      </c>
      <c r="B400" s="81" t="s">
        <v>1099</v>
      </c>
      <c r="C400" s="58" t="s">
        <v>1091</v>
      </c>
      <c r="D400" s="82" t="s">
        <v>1103</v>
      </c>
      <c r="E400" s="200"/>
      <c r="F400" s="86"/>
      <c r="G400" s="53"/>
      <c r="H400" s="53"/>
      <c r="I400" s="53"/>
      <c r="J400" s="53"/>
      <c r="K400" s="53"/>
      <c r="L400" s="53"/>
      <c r="M400" s="53"/>
      <c r="N400" s="53"/>
      <c r="O400" s="73"/>
    </row>
    <row r="401" spans="1:15" s="46" customFormat="1" ht="20.100000000000001" customHeight="1">
      <c r="A401" s="83" t="s">
        <v>1100</v>
      </c>
      <c r="B401" s="81"/>
      <c r="C401" s="58" t="s">
        <v>1087</v>
      </c>
      <c r="D401" s="82" t="s">
        <v>1093</v>
      </c>
      <c r="E401" s="58" t="str">
        <f>+CONCATENATE(A401,C401,D401)</f>
        <v>가설창고3.0×12.0, 콘테이너동</v>
      </c>
      <c r="F401" s="86">
        <v>0.16</v>
      </c>
      <c r="G401" s="53">
        <f>+VLOOKUP($E401,단가!$A:$P,15,FALSE)</f>
        <v>0</v>
      </c>
      <c r="H401" s="53">
        <f t="shared" ref="H401:H404" si="392">+TRUNC(F401*G401,0)</f>
        <v>0</v>
      </c>
      <c r="I401" s="53">
        <v>0</v>
      </c>
      <c r="J401" s="53">
        <f t="shared" ref="J401" si="393">+TRUNC(F401*I401,0)</f>
        <v>0</v>
      </c>
      <c r="K401" s="53">
        <v>0</v>
      </c>
      <c r="L401" s="53">
        <f t="shared" ref="L401:L404" si="394">+TRUNC(F401*K401,0)</f>
        <v>0</v>
      </c>
      <c r="M401" s="53">
        <f t="shared" ref="M401:M404" si="395">+K401+I401+G401</f>
        <v>0</v>
      </c>
      <c r="N401" s="53">
        <f t="shared" ref="N401:N404" si="396">+L401+J401+H401</f>
        <v>0</v>
      </c>
      <c r="O401" s="53" t="str">
        <f>+"단가"&amp;VLOOKUP($E401,단가!$A:$P,2,FALSE)&amp;"번"</f>
        <v>단가49번</v>
      </c>
    </row>
    <row r="402" spans="1:15" s="46" customFormat="1" ht="20.100000000000001" customHeight="1">
      <c r="A402" s="83" t="s">
        <v>1094</v>
      </c>
      <c r="B402" s="81"/>
      <c r="C402" s="58"/>
      <c r="D402" s="82" t="s">
        <v>28</v>
      </c>
      <c r="E402" s="58" t="str">
        <f>+CONCATENATE(A402,C402,D402)</f>
        <v>비계공인</v>
      </c>
      <c r="F402" s="86">
        <f>0.38*2</f>
        <v>0.76</v>
      </c>
      <c r="G402" s="53">
        <v>0</v>
      </c>
      <c r="H402" s="53">
        <f t="shared" si="392"/>
        <v>0</v>
      </c>
      <c r="I402" s="53">
        <f>+VLOOKUP($A:$A,설치노임!$B:$H,5,FALSE)</f>
        <v>0</v>
      </c>
      <c r="J402" s="53">
        <f>+TRUNC(F402*I402,0)</f>
        <v>0</v>
      </c>
      <c r="K402" s="53">
        <v>0</v>
      </c>
      <c r="L402" s="53">
        <f t="shared" si="394"/>
        <v>0</v>
      </c>
      <c r="M402" s="53">
        <f t="shared" si="395"/>
        <v>0</v>
      </c>
      <c r="N402" s="53">
        <f t="shared" si="396"/>
        <v>0</v>
      </c>
      <c r="O402" s="85" t="str">
        <f>+"설치노임"&amp;VLOOKUP(A402,설치노임!$B:$I,7,FALSE)&amp;"번"</f>
        <v>설치노임1006번</v>
      </c>
    </row>
    <row r="403" spans="1:15" s="46" customFormat="1" ht="20.100000000000001" customHeight="1">
      <c r="A403" s="83" t="s">
        <v>1095</v>
      </c>
      <c r="B403" s="81"/>
      <c r="C403" s="58"/>
      <c r="D403" s="82" t="s">
        <v>28</v>
      </c>
      <c r="E403" s="58" t="str">
        <f>+CONCATENATE(A403,C403,D403)</f>
        <v>특별인부인</v>
      </c>
      <c r="F403" s="86">
        <f>0.2*2</f>
        <v>0.4</v>
      </c>
      <c r="G403" s="53">
        <v>0</v>
      </c>
      <c r="H403" s="53">
        <f t="shared" si="392"/>
        <v>0</v>
      </c>
      <c r="I403" s="53">
        <f>+VLOOKUP($A:$A,설치노임!$B:$H,5,FALSE)</f>
        <v>0</v>
      </c>
      <c r="J403" s="53">
        <f>+TRUNC(F403*I403,0)</f>
        <v>0</v>
      </c>
      <c r="K403" s="53">
        <v>0</v>
      </c>
      <c r="L403" s="53">
        <f t="shared" si="394"/>
        <v>0</v>
      </c>
      <c r="M403" s="53">
        <f t="shared" si="395"/>
        <v>0</v>
      </c>
      <c r="N403" s="53">
        <f t="shared" si="396"/>
        <v>0</v>
      </c>
      <c r="O403" s="85" t="str">
        <f>+"설치노임"&amp;VLOOKUP(A403,설치노임!$B:$I,7,FALSE)&amp;"번"</f>
        <v>설치노임1003번</v>
      </c>
    </row>
    <row r="404" spans="1:15" s="46" customFormat="1" ht="20.100000000000001" customHeight="1">
      <c r="A404" s="83" t="s">
        <v>1096</v>
      </c>
      <c r="B404" s="81"/>
      <c r="C404" s="58" t="s">
        <v>1089</v>
      </c>
      <c r="D404" s="82" t="s">
        <v>1097</v>
      </c>
      <c r="E404" s="58" t="str">
        <f>+CONCATENATE(A404,C404,D404)</f>
        <v>크레인(타이어)10tonhr</v>
      </c>
      <c r="F404" s="86">
        <f>1*2</f>
        <v>2</v>
      </c>
      <c r="G404" s="53">
        <f>+VLOOKUP($E:$E,설치일위집!$A:$I,6,FALSE)</f>
        <v>0</v>
      </c>
      <c r="H404" s="53">
        <f t="shared" si="392"/>
        <v>0</v>
      </c>
      <c r="I404" s="53">
        <f>+VLOOKUP($E:$E,설치일위집!$A:$I,7,FALSE)</f>
        <v>0</v>
      </c>
      <c r="J404" s="53">
        <f t="shared" ref="J404" si="397">+TRUNC(F404*I404,0)</f>
        <v>0</v>
      </c>
      <c r="K404" s="53">
        <f>+VLOOKUP($E:$E,설치일위집!$A:$I,8,FALSE)</f>
        <v>0</v>
      </c>
      <c r="L404" s="53">
        <f t="shared" si="394"/>
        <v>0</v>
      </c>
      <c r="M404" s="53">
        <f t="shared" si="395"/>
        <v>0</v>
      </c>
      <c r="N404" s="53">
        <f t="shared" si="396"/>
        <v>0</v>
      </c>
      <c r="O404" s="53" t="str">
        <f>+"일위"&amp;VLOOKUP($E404,설치일위집!$A:$I,2,FALSE)&amp;"번"</f>
        <v>일위37번</v>
      </c>
    </row>
    <row r="405" spans="1:15" s="46" customFormat="1" ht="20.100000000000001" customHeight="1">
      <c r="A405" s="83"/>
      <c r="B405" s="81"/>
      <c r="C405" s="58"/>
      <c r="D405" s="82"/>
      <c r="E405" s="200"/>
      <c r="F405" s="86"/>
      <c r="G405" s="53"/>
      <c r="H405" s="53"/>
      <c r="I405" s="53"/>
      <c r="J405" s="53"/>
      <c r="K405" s="53"/>
      <c r="L405" s="53"/>
      <c r="M405" s="53"/>
      <c r="N405" s="53"/>
      <c r="O405" s="73"/>
    </row>
    <row r="406" spans="1:15" s="46" customFormat="1" ht="20.100000000000001" customHeight="1">
      <c r="A406" s="83" t="s">
        <v>26</v>
      </c>
      <c r="B406" s="81"/>
      <c r="C406" s="58"/>
      <c r="D406" s="82"/>
      <c r="E406" s="200">
        <f>+E398+1</f>
        <v>49</v>
      </c>
      <c r="F406" s="86"/>
      <c r="G406" s="53"/>
      <c r="H406" s="53">
        <f>SUM(H400:H405)</f>
        <v>0</v>
      </c>
      <c r="I406" s="53"/>
      <c r="J406" s="53">
        <f>SUM(J400:J405)</f>
        <v>0</v>
      </c>
      <c r="K406" s="53"/>
      <c r="L406" s="53">
        <f>SUM(L400:L405)</f>
        <v>0</v>
      </c>
      <c r="M406" s="53"/>
      <c r="N406" s="53">
        <f>+L406+J406+H406</f>
        <v>0</v>
      </c>
      <c r="O406" s="73"/>
    </row>
    <row r="407" spans="1:15" s="46" customFormat="1" ht="20.100000000000001" customHeight="1">
      <c r="A407" s="83"/>
      <c r="B407" s="81"/>
      <c r="C407" s="58"/>
      <c r="D407" s="82"/>
      <c r="E407" s="200"/>
      <c r="F407" s="86"/>
      <c r="G407" s="53"/>
      <c r="H407" s="53"/>
      <c r="I407" s="53"/>
      <c r="J407" s="53"/>
      <c r="K407" s="53"/>
      <c r="L407" s="53"/>
      <c r="M407" s="53"/>
      <c r="N407" s="53"/>
      <c r="O407" s="73"/>
    </row>
    <row r="408" spans="1:15" s="46" customFormat="1" ht="20.100000000000001" customHeight="1">
      <c r="A408" s="80">
        <f>+E411</f>
        <v>50</v>
      </c>
      <c r="B408" s="81" t="s">
        <v>1264</v>
      </c>
      <c r="C408" s="58" t="s">
        <v>1266</v>
      </c>
      <c r="D408" s="82" t="s">
        <v>1267</v>
      </c>
      <c r="E408" s="200"/>
      <c r="F408" s="86"/>
      <c r="G408" s="53"/>
      <c r="H408" s="53"/>
      <c r="I408" s="53"/>
      <c r="J408" s="53"/>
      <c r="K408" s="53"/>
      <c r="L408" s="53"/>
      <c r="M408" s="53"/>
      <c r="N408" s="53"/>
      <c r="O408" s="73"/>
    </row>
    <row r="409" spans="1:15" s="46" customFormat="1" ht="20.100000000000001" customHeight="1">
      <c r="A409" s="193" t="s">
        <v>1106</v>
      </c>
      <c r="B409" s="81"/>
      <c r="C409" s="58" t="s">
        <v>1104</v>
      </c>
      <c r="D409" s="82" t="s">
        <v>712</v>
      </c>
      <c r="E409" s="58" t="str">
        <f>+CONCATENATE(A409,C409,D409)</f>
        <v>굴삭기(무한궤도)0.7㎥hr</v>
      </c>
      <c r="F409" s="86">
        <f>+일위대가_산근!G19</f>
        <v>4.3069999999999997E-2</v>
      </c>
      <c r="G409" s="53">
        <f>+VLOOKUP($E:$E,설치일위집!$A:$I,6,FALSE)</f>
        <v>0</v>
      </c>
      <c r="H409" s="53">
        <f t="shared" ref="H409" si="398">+TRUNC(F409*G409,0)</f>
        <v>0</v>
      </c>
      <c r="I409" s="53">
        <f>+VLOOKUP($E:$E,설치일위집!$A:$I,7,FALSE)</f>
        <v>0</v>
      </c>
      <c r="J409" s="53">
        <f t="shared" ref="J409" si="399">+TRUNC(F409*I409,0)</f>
        <v>0</v>
      </c>
      <c r="K409" s="53">
        <f>+VLOOKUP($E:$E,설치일위집!$A:$I,8,FALSE)</f>
        <v>0</v>
      </c>
      <c r="L409" s="53">
        <f t="shared" ref="L409" si="400">+TRUNC(F409*K409,0)</f>
        <v>0</v>
      </c>
      <c r="M409" s="53">
        <f t="shared" ref="M409" si="401">+K409+I409+G409</f>
        <v>0</v>
      </c>
      <c r="N409" s="53">
        <f t="shared" ref="N409" si="402">+L409+J409+H409</f>
        <v>0</v>
      </c>
      <c r="O409" s="53" t="str">
        <f>+"일위"&amp;VLOOKUP($E409,설치일위집!$A:$I,2,FALSE)&amp;"번"</f>
        <v>일위41번</v>
      </c>
    </row>
    <row r="410" spans="1:15" s="46" customFormat="1" ht="20.100000000000001" customHeight="1">
      <c r="A410" s="83"/>
      <c r="B410" s="81"/>
      <c r="C410" s="58"/>
      <c r="D410" s="82"/>
      <c r="E410" s="200"/>
      <c r="F410" s="86"/>
      <c r="G410" s="53"/>
      <c r="H410" s="53"/>
      <c r="I410" s="53"/>
      <c r="J410" s="53"/>
      <c r="K410" s="53"/>
      <c r="L410" s="53"/>
      <c r="M410" s="53"/>
      <c r="N410" s="53"/>
      <c r="O410" s="73"/>
    </row>
    <row r="411" spans="1:15" s="46" customFormat="1" ht="20.100000000000001" customHeight="1">
      <c r="A411" s="83" t="s">
        <v>26</v>
      </c>
      <c r="B411" s="81"/>
      <c r="C411" s="58"/>
      <c r="D411" s="82"/>
      <c r="E411" s="200">
        <f>+E406+1</f>
        <v>50</v>
      </c>
      <c r="F411" s="86"/>
      <c r="G411" s="53"/>
      <c r="H411" s="53">
        <f>SUM(H408:H410)</f>
        <v>0</v>
      </c>
      <c r="I411" s="53"/>
      <c r="J411" s="53">
        <f>SUM(J408:J410)</f>
        <v>0</v>
      </c>
      <c r="K411" s="53"/>
      <c r="L411" s="53">
        <f>SUM(L408:L410)</f>
        <v>0</v>
      </c>
      <c r="M411" s="53"/>
      <c r="N411" s="53">
        <f>+L411+J411+H411</f>
        <v>0</v>
      </c>
      <c r="O411" s="73"/>
    </row>
    <row r="412" spans="1:15" s="46" customFormat="1" ht="20.100000000000001" customHeight="1">
      <c r="A412" s="83"/>
      <c r="B412" s="81"/>
      <c r="C412" s="58"/>
      <c r="D412" s="82"/>
      <c r="E412" s="200"/>
      <c r="F412" s="86"/>
      <c r="G412" s="53"/>
      <c r="H412" s="53"/>
      <c r="I412" s="53"/>
      <c r="J412" s="53"/>
      <c r="K412" s="53"/>
      <c r="L412" s="53"/>
      <c r="M412" s="53"/>
      <c r="N412" s="53"/>
      <c r="O412" s="73"/>
    </row>
    <row r="413" spans="1:15" s="46" customFormat="1" ht="20.100000000000001" customHeight="1">
      <c r="A413" s="80">
        <f>+E417</f>
        <v>51</v>
      </c>
      <c r="B413" s="81" t="s">
        <v>1270</v>
      </c>
      <c r="C413" s="58" t="s">
        <v>1272</v>
      </c>
      <c r="D413" s="82" t="s">
        <v>1267</v>
      </c>
      <c r="E413" s="200"/>
      <c r="F413" s="86"/>
      <c r="G413" s="53"/>
      <c r="H413" s="53"/>
      <c r="I413" s="53"/>
      <c r="J413" s="53"/>
      <c r="K413" s="53"/>
      <c r="L413" s="53"/>
      <c r="M413" s="53"/>
      <c r="N413" s="53"/>
      <c r="O413" s="73"/>
    </row>
    <row r="414" spans="1:15" s="46" customFormat="1" ht="20.100000000000001" customHeight="1">
      <c r="A414" s="176" t="s">
        <v>1109</v>
      </c>
      <c r="B414" s="81"/>
      <c r="C414" s="58" t="s">
        <v>1273</v>
      </c>
      <c r="D414" s="82" t="s">
        <v>712</v>
      </c>
      <c r="E414" s="58" t="str">
        <f>+CONCATENATE(A414,C414,D414)</f>
        <v>덤프트럭15tonhr</v>
      </c>
      <c r="F414" s="86">
        <f>+일위대가_산근!H71</f>
        <v>0.15748000000000001</v>
      </c>
      <c r="G414" s="53">
        <f>+VLOOKUP($E:$E,설치일위집!$A:$I,6,FALSE)</f>
        <v>0</v>
      </c>
      <c r="H414" s="53">
        <f t="shared" ref="H414" si="403">+TRUNC(F414*G414,0)</f>
        <v>0</v>
      </c>
      <c r="I414" s="53">
        <f>+VLOOKUP($E:$E,설치일위집!$A:$I,7,FALSE)</f>
        <v>0</v>
      </c>
      <c r="J414" s="53">
        <f t="shared" ref="J414" si="404">+TRUNC(F414*I414,0)</f>
        <v>0</v>
      </c>
      <c r="K414" s="53">
        <f>+VLOOKUP($E:$E,설치일위집!$A:$I,8,FALSE)</f>
        <v>0</v>
      </c>
      <c r="L414" s="53">
        <f t="shared" ref="L414" si="405">+TRUNC(F414*K414,0)</f>
        <v>0</v>
      </c>
      <c r="M414" s="53">
        <f t="shared" ref="M414" si="406">+K414+I414+G414</f>
        <v>0</v>
      </c>
      <c r="N414" s="53">
        <f t="shared" ref="N414" si="407">+L414+J414+H414</f>
        <v>0</v>
      </c>
      <c r="O414" s="53" t="str">
        <f>+"일위"&amp;VLOOKUP($E414,설치일위집!$A:$I,2,FALSE)&amp;"번"</f>
        <v>일위42번</v>
      </c>
    </row>
    <row r="415" spans="1:15" s="46" customFormat="1" ht="20.100000000000001" customHeight="1">
      <c r="A415" s="176" t="s">
        <v>1114</v>
      </c>
      <c r="B415" s="81"/>
      <c r="C415" s="58" t="s">
        <v>1273</v>
      </c>
      <c r="D415" s="82" t="s">
        <v>712</v>
      </c>
      <c r="E415" s="58" t="str">
        <f>+CONCATENATE(A415,C415,D415)</f>
        <v>덤프트럭 자동덮개시설15tonhr</v>
      </c>
      <c r="F415" s="86">
        <f>+F414</f>
        <v>0.15748000000000001</v>
      </c>
      <c r="G415" s="53">
        <f>+VLOOKUP($E:$E,설치일위집!$A:$I,6,FALSE)</f>
        <v>0</v>
      </c>
      <c r="H415" s="53">
        <f t="shared" ref="H415" si="408">+TRUNC(F415*G415,0)</f>
        <v>0</v>
      </c>
      <c r="I415" s="53">
        <f>+VLOOKUP($E:$E,설치일위집!$A:$I,7,FALSE)</f>
        <v>0</v>
      </c>
      <c r="J415" s="53">
        <f t="shared" ref="J415" si="409">+TRUNC(F415*I415,0)</f>
        <v>0</v>
      </c>
      <c r="K415" s="53">
        <f>+VLOOKUP($E:$E,설치일위집!$A:$I,8,FALSE)</f>
        <v>0</v>
      </c>
      <c r="L415" s="53">
        <f t="shared" ref="L415" si="410">+TRUNC(F415*K415,0)</f>
        <v>0</v>
      </c>
      <c r="M415" s="53">
        <f t="shared" ref="M415" si="411">+K415+I415+G415</f>
        <v>0</v>
      </c>
      <c r="N415" s="53">
        <f t="shared" ref="N415" si="412">+L415+J415+H415</f>
        <v>0</v>
      </c>
      <c r="O415" s="53" t="str">
        <f>+"일위"&amp;VLOOKUP($E415,설치일위집!$A:$I,2,FALSE)&amp;"번"</f>
        <v>일위43번</v>
      </c>
    </row>
    <row r="416" spans="1:15" s="46" customFormat="1" ht="20.100000000000001" customHeight="1">
      <c r="A416" s="83"/>
      <c r="B416" s="81"/>
      <c r="C416" s="58"/>
      <c r="D416" s="82"/>
      <c r="E416" s="200"/>
      <c r="F416" s="86"/>
      <c r="G416" s="53"/>
      <c r="H416" s="53"/>
      <c r="I416" s="53"/>
      <c r="J416" s="53"/>
      <c r="K416" s="53"/>
      <c r="L416" s="53"/>
      <c r="M416" s="53"/>
      <c r="N416" s="53"/>
      <c r="O416" s="73"/>
    </row>
    <row r="417" spans="1:15" s="46" customFormat="1" ht="20.100000000000001" customHeight="1">
      <c r="A417" s="83" t="s">
        <v>26</v>
      </c>
      <c r="B417" s="81"/>
      <c r="C417" s="58"/>
      <c r="D417" s="82"/>
      <c r="E417" s="200">
        <f>+E411+1</f>
        <v>51</v>
      </c>
      <c r="F417" s="86"/>
      <c r="G417" s="53"/>
      <c r="H417" s="53">
        <f>SUM(H413:H416)</f>
        <v>0</v>
      </c>
      <c r="I417" s="53"/>
      <c r="J417" s="53">
        <f>SUM(J413:J416)</f>
        <v>0</v>
      </c>
      <c r="K417" s="53"/>
      <c r="L417" s="53">
        <f>SUM(L413:L416)</f>
        <v>0</v>
      </c>
      <c r="M417" s="53"/>
      <c r="N417" s="53">
        <f>+L417+J417+H417</f>
        <v>0</v>
      </c>
      <c r="O417" s="73"/>
    </row>
    <row r="418" spans="1:15" s="46" customFormat="1" ht="20.100000000000001" customHeight="1">
      <c r="A418" s="83"/>
      <c r="B418" s="81"/>
      <c r="C418" s="58"/>
      <c r="D418" s="82"/>
      <c r="E418" s="200"/>
      <c r="F418" s="86"/>
      <c r="G418" s="53"/>
      <c r="H418" s="53"/>
      <c r="I418" s="53"/>
      <c r="J418" s="53"/>
      <c r="K418" s="53"/>
      <c r="L418" s="53"/>
      <c r="M418" s="53"/>
      <c r="N418" s="53"/>
      <c r="O418" s="73"/>
    </row>
    <row r="419" spans="1:15" s="46" customFormat="1" ht="20.100000000000001" customHeight="1">
      <c r="A419" s="80">
        <f>+E425</f>
        <v>52</v>
      </c>
      <c r="B419" s="81" t="s">
        <v>871</v>
      </c>
      <c r="C419" s="58" t="s">
        <v>872</v>
      </c>
      <c r="D419" s="82" t="s">
        <v>873</v>
      </c>
      <c r="E419" s="200"/>
      <c r="F419" s="86"/>
      <c r="G419" s="53"/>
      <c r="H419" s="53"/>
      <c r="I419" s="53"/>
      <c r="J419" s="53"/>
      <c r="K419" s="53"/>
      <c r="L419" s="53"/>
      <c r="M419" s="53"/>
      <c r="N419" s="53"/>
      <c r="O419" s="73"/>
    </row>
    <row r="420" spans="1:15" s="46" customFormat="1" ht="20.100000000000001" customHeight="1">
      <c r="A420" s="83" t="s">
        <v>1094</v>
      </c>
      <c r="B420" s="81"/>
      <c r="C420" s="58"/>
      <c r="D420" s="82" t="s">
        <v>28</v>
      </c>
      <c r="E420" s="58" t="str">
        <f t="shared" ref="E420:E421" si="413">+CONCATENATE(A420,C420,D420)</f>
        <v>비계공인</v>
      </c>
      <c r="F420" s="86">
        <f>+일위대가_산근!G287</f>
        <v>0.125</v>
      </c>
      <c r="G420" s="53">
        <v>0</v>
      </c>
      <c r="H420" s="53">
        <f t="shared" ref="H420:H421" si="414">+TRUNC(F420*G420,0)</f>
        <v>0</v>
      </c>
      <c r="I420" s="53">
        <f>+VLOOKUP($A:$A,설치노임!$B:$H,5,FALSE)</f>
        <v>0</v>
      </c>
      <c r="J420" s="53">
        <f t="shared" ref="J420:J421" si="415">+TRUNC(F420*I420,0)</f>
        <v>0</v>
      </c>
      <c r="K420" s="53">
        <v>0</v>
      </c>
      <c r="L420" s="53">
        <f t="shared" ref="L420:L421" si="416">+TRUNC(F420*K420,0)</f>
        <v>0</v>
      </c>
      <c r="M420" s="53">
        <f t="shared" ref="M420:M421" si="417">+K420+I420+G420</f>
        <v>0</v>
      </c>
      <c r="N420" s="53">
        <f t="shared" ref="N420:N421" si="418">+L420+J420+H420</f>
        <v>0</v>
      </c>
      <c r="O420" s="85" t="str">
        <f>+"설치노임"&amp;VLOOKUP(A420,설치노임!$B:$I,7,FALSE)&amp;"번"</f>
        <v>설치노임1006번</v>
      </c>
    </row>
    <row r="421" spans="1:15" s="46" customFormat="1" ht="20.100000000000001" customHeight="1">
      <c r="A421" s="83" t="s">
        <v>11</v>
      </c>
      <c r="B421" s="81"/>
      <c r="C421" s="58"/>
      <c r="D421" s="82" t="s">
        <v>28</v>
      </c>
      <c r="E421" s="58" t="str">
        <f t="shared" si="413"/>
        <v>보통인부인</v>
      </c>
      <c r="F421" s="86">
        <f>+일위대가_산근!G289</f>
        <v>0.75</v>
      </c>
      <c r="G421" s="53">
        <v>0</v>
      </c>
      <c r="H421" s="53">
        <f t="shared" si="414"/>
        <v>0</v>
      </c>
      <c r="I421" s="53">
        <f>+VLOOKUP($A:$A,설치노임!$B:$H,5,FALSE)</f>
        <v>0</v>
      </c>
      <c r="J421" s="53">
        <f t="shared" si="415"/>
        <v>0</v>
      </c>
      <c r="K421" s="53">
        <v>0</v>
      </c>
      <c r="L421" s="53">
        <f t="shared" si="416"/>
        <v>0</v>
      </c>
      <c r="M421" s="53">
        <f t="shared" si="417"/>
        <v>0</v>
      </c>
      <c r="N421" s="53">
        <f t="shared" si="418"/>
        <v>0</v>
      </c>
      <c r="O421" s="85" t="str">
        <f>+"설치노임"&amp;VLOOKUP(A421,설치노임!$B:$I,7,FALSE)&amp;"번"</f>
        <v>설치노임1002번</v>
      </c>
    </row>
    <row r="422" spans="1:15" s="46" customFormat="1" ht="20.100000000000001" customHeight="1">
      <c r="A422" s="176" t="s">
        <v>1350</v>
      </c>
      <c r="B422" s="81"/>
      <c r="C422" s="58" t="s">
        <v>1346</v>
      </c>
      <c r="D422" s="82" t="s">
        <v>804</v>
      </c>
      <c r="E422" s="58" t="str">
        <f>+CONCATENATE(A422,C422,D422)</f>
        <v>트럭탑재형 크레인15 TONHR</v>
      </c>
      <c r="F422" s="86">
        <f>+일위대가_산근!G282</f>
        <v>0.56179999999999997</v>
      </c>
      <c r="G422" s="53">
        <f>+VLOOKUP($E:$E,설치일위집!$A:$I,6,FALSE)</f>
        <v>0</v>
      </c>
      <c r="H422" s="53">
        <f t="shared" ref="H422" si="419">+TRUNC(F422*G422,0)</f>
        <v>0</v>
      </c>
      <c r="I422" s="53">
        <f>+VLOOKUP($E:$E,설치일위집!$A:$I,7,FALSE)</f>
        <v>0</v>
      </c>
      <c r="J422" s="53">
        <f t="shared" ref="J422" si="420">+TRUNC(F422*I422,0)</f>
        <v>0</v>
      </c>
      <c r="K422" s="53">
        <f>+VLOOKUP($E:$E,설치일위집!$A:$I,8,FALSE)</f>
        <v>0</v>
      </c>
      <c r="L422" s="53">
        <f t="shared" ref="L422" si="421">+TRUNC(F422*K422,0)</f>
        <v>0</v>
      </c>
      <c r="M422" s="53">
        <f t="shared" ref="M422" si="422">+K422+I422+G422</f>
        <v>0</v>
      </c>
      <c r="N422" s="53">
        <f t="shared" ref="N422" si="423">+L422+J422+H422</f>
        <v>0</v>
      </c>
      <c r="O422" s="53" t="str">
        <f>+"일위"&amp;VLOOKUP($E422,설치일위집!$A:$I,2,FALSE)&amp;"번"</f>
        <v>일위30번</v>
      </c>
    </row>
    <row r="423" spans="1:15" s="46" customFormat="1" ht="20.100000000000001" customHeight="1">
      <c r="A423" s="176" t="s">
        <v>1351</v>
      </c>
      <c r="B423" s="81"/>
      <c r="C423" s="58" t="s">
        <v>1353</v>
      </c>
      <c r="D423" s="82" t="s">
        <v>804</v>
      </c>
      <c r="E423" s="58" t="str">
        <f>+CONCATENATE(A423,C423,D423)</f>
        <v>트럭 트랙터 및 평판트레일러40 TONHR</v>
      </c>
      <c r="F423" s="86">
        <f>+일위대가_산근!G305</f>
        <v>0.76922999999999997</v>
      </c>
      <c r="G423" s="53">
        <f>+VLOOKUP($E:$E,설치일위집!$A:$I,6,FALSE)</f>
        <v>0</v>
      </c>
      <c r="H423" s="53">
        <f t="shared" ref="H423" si="424">+TRUNC(F423*G423,0)</f>
        <v>0</v>
      </c>
      <c r="I423" s="53">
        <f>+VLOOKUP($E:$E,설치일위집!$A:$I,7,FALSE)</f>
        <v>0</v>
      </c>
      <c r="J423" s="53">
        <f t="shared" ref="J423" si="425">+TRUNC(F423*I423,0)</f>
        <v>0</v>
      </c>
      <c r="K423" s="53">
        <f>+VLOOKUP($E:$E,설치일위집!$A:$I,8,FALSE)</f>
        <v>0</v>
      </c>
      <c r="L423" s="53">
        <f t="shared" ref="L423" si="426">+TRUNC(F423*K423,0)</f>
        <v>0</v>
      </c>
      <c r="M423" s="53">
        <f t="shared" ref="M423" si="427">+K423+I423+G423</f>
        <v>0</v>
      </c>
      <c r="N423" s="53">
        <f t="shared" ref="N423" si="428">+L423+J423+H423</f>
        <v>0</v>
      </c>
      <c r="O423" s="53" t="str">
        <f>+"일위"&amp;VLOOKUP($E423,설치일위집!$A:$I,2,FALSE)&amp;"번"</f>
        <v>일위32번</v>
      </c>
    </row>
    <row r="424" spans="1:15" s="46" customFormat="1" ht="20.100000000000001" customHeight="1">
      <c r="A424" s="83"/>
      <c r="B424" s="81"/>
      <c r="C424" s="58"/>
      <c r="D424" s="82"/>
      <c r="E424" s="200"/>
      <c r="F424" s="86"/>
      <c r="G424" s="53"/>
      <c r="H424" s="53"/>
      <c r="I424" s="53"/>
      <c r="J424" s="53"/>
      <c r="K424" s="53"/>
      <c r="L424" s="53"/>
      <c r="M424" s="53"/>
      <c r="N424" s="53"/>
      <c r="O424" s="73"/>
    </row>
    <row r="425" spans="1:15" s="46" customFormat="1" ht="20.100000000000001" customHeight="1">
      <c r="A425" s="83" t="s">
        <v>26</v>
      </c>
      <c r="B425" s="81"/>
      <c r="C425" s="58"/>
      <c r="D425" s="82"/>
      <c r="E425" s="200">
        <f>+E417+1</f>
        <v>52</v>
      </c>
      <c r="F425" s="86"/>
      <c r="G425" s="53"/>
      <c r="H425" s="53">
        <f>SUM(H419:H424)</f>
        <v>0</v>
      </c>
      <c r="I425" s="53"/>
      <c r="J425" s="53">
        <f>SUM(J419:J424)</f>
        <v>0</v>
      </c>
      <c r="K425" s="53"/>
      <c r="L425" s="53">
        <f>SUM(L419:L424)</f>
        <v>0</v>
      </c>
      <c r="M425" s="53"/>
      <c r="N425" s="53">
        <f>+L425+J425+H425</f>
        <v>0</v>
      </c>
      <c r="O425" s="73"/>
    </row>
    <row r="426" spans="1:15" s="46" customFormat="1" ht="20.100000000000001" customHeight="1">
      <c r="A426" s="83"/>
      <c r="B426" s="81"/>
      <c r="C426" s="58"/>
      <c r="D426" s="82"/>
      <c r="E426" s="200"/>
      <c r="F426" s="86"/>
      <c r="G426" s="53"/>
      <c r="H426" s="53"/>
      <c r="I426" s="53"/>
      <c r="J426" s="53"/>
      <c r="K426" s="53"/>
      <c r="L426" s="53"/>
      <c r="M426" s="53"/>
      <c r="N426" s="53"/>
      <c r="O426" s="73"/>
    </row>
    <row r="427" spans="1:15" s="46" customFormat="1" ht="20.100000000000001" customHeight="1">
      <c r="A427" s="80">
        <f>+E434</f>
        <v>53</v>
      </c>
      <c r="B427" s="81" t="s">
        <v>1364</v>
      </c>
      <c r="C427" s="58" t="s">
        <v>1365</v>
      </c>
      <c r="D427" s="82" t="s">
        <v>384</v>
      </c>
      <c r="E427" s="200"/>
      <c r="F427" s="86"/>
      <c r="G427" s="53"/>
      <c r="H427" s="53"/>
      <c r="I427" s="53"/>
      <c r="J427" s="53"/>
      <c r="K427" s="53"/>
      <c r="L427" s="53"/>
      <c r="M427" s="53"/>
      <c r="N427" s="53"/>
      <c r="O427" s="73"/>
    </row>
    <row r="428" spans="1:15" s="46" customFormat="1" ht="20.100000000000001" customHeight="1">
      <c r="A428" s="83" t="s">
        <v>1374</v>
      </c>
      <c r="B428" s="81"/>
      <c r="C428" s="58" t="s">
        <v>1371</v>
      </c>
      <c r="D428" s="82" t="s">
        <v>28</v>
      </c>
      <c r="E428" s="58" t="str">
        <f t="shared" ref="E428:E429" si="429">+CONCATENATE(A428,C428,D428)</f>
        <v>콘크리트공붐타설인</v>
      </c>
      <c r="F428" s="86">
        <f>+일위대가_산근!G91</f>
        <v>2.5000000000000001E-2</v>
      </c>
      <c r="G428" s="53">
        <v>0</v>
      </c>
      <c r="H428" s="53">
        <f t="shared" ref="H428:H432" si="430">+TRUNC(F428*G428,0)</f>
        <v>0</v>
      </c>
      <c r="I428" s="53">
        <f>+VLOOKUP($A:$A,설치노임!$B:$H,5,FALSE)</f>
        <v>0</v>
      </c>
      <c r="J428" s="53">
        <f t="shared" ref="J428:J432" si="431">+TRUNC(F428*I428,0)</f>
        <v>0</v>
      </c>
      <c r="K428" s="53">
        <v>0</v>
      </c>
      <c r="L428" s="53">
        <f t="shared" ref="L428:L432" si="432">+TRUNC(F428*K428,0)</f>
        <v>0</v>
      </c>
      <c r="M428" s="53">
        <f t="shared" ref="M428:M432" si="433">+K428+I428+G428</f>
        <v>0</v>
      </c>
      <c r="N428" s="53">
        <f t="shared" ref="N428:N432" si="434">+L428+J428+H428</f>
        <v>0</v>
      </c>
      <c r="O428" s="85" t="str">
        <f>+"설치노임"&amp;VLOOKUP(A428,설치노임!$B:$I,7,FALSE)&amp;"번"</f>
        <v>설치노임1013번</v>
      </c>
    </row>
    <row r="429" spans="1:15" s="46" customFormat="1" ht="20.100000000000001" customHeight="1">
      <c r="A429" s="83" t="s">
        <v>11</v>
      </c>
      <c r="B429" s="81"/>
      <c r="C429" s="58" t="s">
        <v>1371</v>
      </c>
      <c r="D429" s="82" t="s">
        <v>28</v>
      </c>
      <c r="E429" s="58" t="str">
        <f t="shared" si="429"/>
        <v>보통인부붐타설인</v>
      </c>
      <c r="F429" s="86">
        <f>+일위대가_산근!G93</f>
        <v>5.0000000000000001E-3</v>
      </c>
      <c r="G429" s="53">
        <v>0</v>
      </c>
      <c r="H429" s="53">
        <f t="shared" si="430"/>
        <v>0</v>
      </c>
      <c r="I429" s="53">
        <f>+VLOOKUP($A:$A,설치노임!$B:$H,5,FALSE)</f>
        <v>0</v>
      </c>
      <c r="J429" s="53">
        <f t="shared" si="431"/>
        <v>0</v>
      </c>
      <c r="K429" s="53">
        <v>0</v>
      </c>
      <c r="L429" s="53">
        <f t="shared" si="432"/>
        <v>0</v>
      </c>
      <c r="M429" s="53">
        <f t="shared" si="433"/>
        <v>0</v>
      </c>
      <c r="N429" s="53">
        <f t="shared" si="434"/>
        <v>0</v>
      </c>
      <c r="O429" s="85" t="str">
        <f>+"설치노임"&amp;VLOOKUP(A429,설치노임!$B:$I,7,FALSE)&amp;"번"</f>
        <v>설치노임1002번</v>
      </c>
    </row>
    <row r="430" spans="1:15" s="46" customFormat="1" ht="20.100000000000001" customHeight="1">
      <c r="A430" s="83" t="s">
        <v>11</v>
      </c>
      <c r="B430" s="81"/>
      <c r="C430" s="58" t="s">
        <v>1372</v>
      </c>
      <c r="D430" s="82" t="s">
        <v>28</v>
      </c>
      <c r="E430" s="58" t="str">
        <f t="shared" ref="E430" si="435">+CONCATENATE(A430,C430,D430)</f>
        <v>보통인부양생인</v>
      </c>
      <c r="F430" s="86">
        <f>+일위대가_산근!G95</f>
        <v>5.0000000000000001E-3</v>
      </c>
      <c r="G430" s="53">
        <v>0</v>
      </c>
      <c r="H430" s="53">
        <f t="shared" ref="H430:H431" si="436">+TRUNC(F430*G430,0)</f>
        <v>0</v>
      </c>
      <c r="I430" s="53">
        <f>+VLOOKUP($A:$A,설치노임!$B:$H,5,FALSE)</f>
        <v>0</v>
      </c>
      <c r="J430" s="53">
        <f t="shared" ref="J430" si="437">+TRUNC(F430*I430,0)</f>
        <v>0</v>
      </c>
      <c r="K430" s="53">
        <v>0</v>
      </c>
      <c r="L430" s="53">
        <f t="shared" ref="L430:L431" si="438">+TRUNC(F430*K430,0)</f>
        <v>0</v>
      </c>
      <c r="M430" s="53">
        <f t="shared" ref="M430:M431" si="439">+K430+I430+G430</f>
        <v>0</v>
      </c>
      <c r="N430" s="53">
        <f t="shared" ref="N430:N431" si="440">+L430+J430+H430</f>
        <v>0</v>
      </c>
      <c r="O430" s="85" t="str">
        <f>+"설치노임"&amp;VLOOKUP(A430,설치노임!$B:$I,7,FALSE)&amp;"번"</f>
        <v>설치노임1002번</v>
      </c>
    </row>
    <row r="431" spans="1:15" s="46" customFormat="1" ht="20.100000000000001" customHeight="1">
      <c r="A431" s="83" t="s">
        <v>1373</v>
      </c>
      <c r="B431" s="81"/>
      <c r="C431" s="58" t="str">
        <f>"양생 인건비의 "&amp;FIXED(F431*100,0)&amp;"%"</f>
        <v>양생 인건비의 2%</v>
      </c>
      <c r="D431" s="82" t="s">
        <v>347</v>
      </c>
      <c r="E431" s="58" t="str">
        <f>+CONCATENATE(A431,C431,D431)</f>
        <v>제잡비양생 인건비의 2%식</v>
      </c>
      <c r="F431" s="86">
        <f>+일위대가_산근!G100</f>
        <v>2.1999999999999999E-2</v>
      </c>
      <c r="G431" s="53">
        <f>+H430</f>
        <v>0</v>
      </c>
      <c r="H431" s="53">
        <f t="shared" si="436"/>
        <v>0</v>
      </c>
      <c r="I431" s="53">
        <v>0</v>
      </c>
      <c r="J431" s="53">
        <f>+TRUNC(F431*I431,0)</f>
        <v>0</v>
      </c>
      <c r="K431" s="53">
        <v>0</v>
      </c>
      <c r="L431" s="53">
        <f t="shared" si="438"/>
        <v>0</v>
      </c>
      <c r="M431" s="53">
        <f t="shared" si="439"/>
        <v>0</v>
      </c>
      <c r="N431" s="53">
        <f t="shared" si="440"/>
        <v>0</v>
      </c>
      <c r="O431" s="53"/>
    </row>
    <row r="432" spans="1:15" s="46" customFormat="1" ht="20.100000000000001" customHeight="1">
      <c r="A432" s="176" t="s">
        <v>1360</v>
      </c>
      <c r="B432" s="81"/>
      <c r="C432" s="58" t="s">
        <v>1362</v>
      </c>
      <c r="D432" s="82" t="s">
        <v>804</v>
      </c>
      <c r="E432" s="58" t="str">
        <f>+CONCATENATE(A432,C432,D432)</f>
        <v>콘크리트 펌프차52M(80-95㎥/hr)HR</v>
      </c>
      <c r="F432" s="86">
        <f>+일위대가_산근!G86</f>
        <v>3.322E-2</v>
      </c>
      <c r="G432" s="53">
        <f>+VLOOKUP($E:$E,설치일위집!$A:$I,6,FALSE)</f>
        <v>0</v>
      </c>
      <c r="H432" s="53">
        <f t="shared" si="430"/>
        <v>0</v>
      </c>
      <c r="I432" s="53">
        <f>+VLOOKUP($E:$E,설치일위집!$A:$I,7,FALSE)</f>
        <v>0</v>
      </c>
      <c r="J432" s="53">
        <f t="shared" si="431"/>
        <v>0</v>
      </c>
      <c r="K432" s="53">
        <f>+VLOOKUP($E:$E,설치일위집!$A:$I,8,FALSE)</f>
        <v>0</v>
      </c>
      <c r="L432" s="53">
        <f t="shared" si="432"/>
        <v>0</v>
      </c>
      <c r="M432" s="53">
        <f t="shared" si="433"/>
        <v>0</v>
      </c>
      <c r="N432" s="53">
        <f t="shared" si="434"/>
        <v>0</v>
      </c>
      <c r="O432" s="53" t="str">
        <f>+"일위"&amp;VLOOKUP($E432,설치일위집!$A:$I,2,FALSE)&amp;"번"</f>
        <v>일위44번</v>
      </c>
    </row>
    <row r="433" spans="1:15" s="46" customFormat="1" ht="20.100000000000001" customHeight="1">
      <c r="A433" s="83"/>
      <c r="B433" s="81"/>
      <c r="C433" s="58"/>
      <c r="D433" s="82"/>
      <c r="E433" s="200"/>
      <c r="F433" s="86"/>
      <c r="G433" s="53"/>
      <c r="H433" s="53"/>
      <c r="I433" s="53"/>
      <c r="J433" s="53"/>
      <c r="K433" s="53"/>
      <c r="L433" s="53"/>
      <c r="M433" s="53"/>
      <c r="N433" s="53"/>
      <c r="O433" s="73"/>
    </row>
    <row r="434" spans="1:15" s="46" customFormat="1" ht="20.100000000000001" customHeight="1">
      <c r="A434" s="83" t="s">
        <v>26</v>
      </c>
      <c r="B434" s="81"/>
      <c r="C434" s="58"/>
      <c r="D434" s="82"/>
      <c r="E434" s="200">
        <f>+E425+1</f>
        <v>53</v>
      </c>
      <c r="F434" s="86"/>
      <c r="G434" s="53"/>
      <c r="H434" s="53">
        <f>SUM(H427:H433)</f>
        <v>0</v>
      </c>
      <c r="I434" s="53"/>
      <c r="J434" s="53">
        <f>SUM(J427:J433)</f>
        <v>0</v>
      </c>
      <c r="K434" s="53"/>
      <c r="L434" s="53">
        <f>SUM(L427:L433)</f>
        <v>0</v>
      </c>
      <c r="M434" s="53"/>
      <c r="N434" s="53">
        <f>+L434+J434+H434</f>
        <v>0</v>
      </c>
      <c r="O434" s="73"/>
    </row>
    <row r="435" spans="1:15" s="46" customFormat="1" ht="20.100000000000001" customHeight="1">
      <c r="A435" s="83"/>
      <c r="B435" s="81"/>
      <c r="C435" s="58"/>
      <c r="D435" s="82"/>
      <c r="E435" s="200"/>
      <c r="F435" s="86"/>
      <c r="G435" s="53"/>
      <c r="H435" s="53"/>
      <c r="I435" s="53"/>
      <c r="J435" s="53"/>
      <c r="K435" s="53"/>
      <c r="L435" s="53"/>
      <c r="M435" s="53"/>
      <c r="N435" s="53"/>
      <c r="O435" s="73"/>
    </row>
    <row r="436" spans="1:15" s="46" customFormat="1" ht="20.100000000000001" customHeight="1">
      <c r="A436" s="80">
        <f>+E450</f>
        <v>54</v>
      </c>
      <c r="B436" s="81" t="s">
        <v>1375</v>
      </c>
      <c r="C436" s="58"/>
      <c r="D436" s="82" t="s">
        <v>1376</v>
      </c>
      <c r="E436" s="200"/>
      <c r="F436" s="86"/>
      <c r="G436" s="53"/>
      <c r="H436" s="53"/>
      <c r="I436" s="53"/>
      <c r="J436" s="53"/>
      <c r="K436" s="53"/>
      <c r="L436" s="53"/>
      <c r="M436" s="53"/>
      <c r="N436" s="53"/>
      <c r="O436" s="73"/>
    </row>
    <row r="437" spans="1:15" s="46" customFormat="1" ht="20.100000000000001" customHeight="1">
      <c r="A437" s="176" t="s">
        <v>1351</v>
      </c>
      <c r="B437" s="81"/>
      <c r="C437" s="58" t="s">
        <v>1416</v>
      </c>
      <c r="D437" s="82" t="s">
        <v>804</v>
      </c>
      <c r="E437" s="58" t="str">
        <f t="shared" ref="E437:E443" si="441">+CONCATENATE(A437,C437,D437)</f>
        <v>트럭 트랙터 및 평판트레일러20 TON, 재료비HR</v>
      </c>
      <c r="F437" s="86">
        <f>+일위대가_산근!G134</f>
        <v>24</v>
      </c>
      <c r="G437" s="53">
        <v>0</v>
      </c>
      <c r="H437" s="53">
        <f t="shared" ref="H437:H447" si="442">+TRUNC(F437*G437,0)</f>
        <v>0</v>
      </c>
      <c r="I437" s="53">
        <v>0</v>
      </c>
      <c r="J437" s="53">
        <f t="shared" ref="J437:J447" si="443">+TRUNC(F437*I437,0)</f>
        <v>0</v>
      </c>
      <c r="K437" s="53">
        <f>+설치일위집!F36</f>
        <v>0</v>
      </c>
      <c r="L437" s="53">
        <f t="shared" ref="L437:L447" si="444">+TRUNC(F437*K437,0)</f>
        <v>0</v>
      </c>
      <c r="M437" s="53">
        <f t="shared" ref="M437:M447" si="445">+K437+I437+G437</f>
        <v>0</v>
      </c>
      <c r="N437" s="53">
        <f t="shared" ref="N437:N447" si="446">+L437+J437+H437</f>
        <v>0</v>
      </c>
      <c r="O437" s="53" t="str">
        <f>+"일위"&amp;설치일위집!B36&amp;"번"</f>
        <v>일위32번</v>
      </c>
    </row>
    <row r="438" spans="1:15" s="46" customFormat="1" ht="20.100000000000001" customHeight="1">
      <c r="A438" s="176" t="s">
        <v>1351</v>
      </c>
      <c r="B438" s="81"/>
      <c r="C438" s="58" t="s">
        <v>1417</v>
      </c>
      <c r="D438" s="82" t="s">
        <v>804</v>
      </c>
      <c r="E438" s="58" t="str">
        <f t="shared" ref="E438" si="447">+CONCATENATE(A438,C438,D438)</f>
        <v>트럭 트랙터 및 평판트레일러20 TON, 노무비HR</v>
      </c>
      <c r="F438" s="86">
        <f>+일위대가_산근!G136</f>
        <v>34.72</v>
      </c>
      <c r="G438" s="53">
        <v>0</v>
      </c>
      <c r="H438" s="53">
        <f t="shared" ref="H438" si="448">+TRUNC(F438*G438,0)</f>
        <v>0</v>
      </c>
      <c r="I438" s="53">
        <v>0</v>
      </c>
      <c r="J438" s="53">
        <f t="shared" ref="J438" si="449">+TRUNC(F438*I438,0)</f>
        <v>0</v>
      </c>
      <c r="K438" s="53">
        <f>+설치일위집!G36</f>
        <v>0</v>
      </c>
      <c r="L438" s="53">
        <f t="shared" ref="L438" si="450">+TRUNC(F438*K438,0)</f>
        <v>0</v>
      </c>
      <c r="M438" s="53">
        <f t="shared" ref="M438" si="451">+K438+I438+G438</f>
        <v>0</v>
      </c>
      <c r="N438" s="53">
        <f t="shared" ref="N438" si="452">+L438+J438+H438</f>
        <v>0</v>
      </c>
      <c r="O438" s="53" t="str">
        <f>+"일위"&amp;설치일위집!B36&amp;"번"</f>
        <v>일위32번</v>
      </c>
    </row>
    <row r="439" spans="1:15" s="46" customFormat="1" ht="20.100000000000001" customHeight="1">
      <c r="A439" s="176" t="s">
        <v>1351</v>
      </c>
      <c r="B439" s="81"/>
      <c r="C439" s="58" t="s">
        <v>1418</v>
      </c>
      <c r="D439" s="82" t="s">
        <v>804</v>
      </c>
      <c r="E439" s="58" t="str">
        <f t="shared" ref="E439" si="453">+CONCATENATE(A439,C439,D439)</f>
        <v>트럭 트랙터 및 평판트레일러20 TON, 경비HR</v>
      </c>
      <c r="F439" s="86">
        <f>+일위대가_산근!G138</f>
        <v>34.72</v>
      </c>
      <c r="G439" s="53">
        <v>0</v>
      </c>
      <c r="H439" s="53">
        <f t="shared" ref="H439" si="454">+TRUNC(F439*G439,0)</f>
        <v>0</v>
      </c>
      <c r="I439" s="53">
        <v>0</v>
      </c>
      <c r="J439" s="53">
        <f t="shared" ref="J439" si="455">+TRUNC(F439*I439,0)</f>
        <v>0</v>
      </c>
      <c r="K439" s="53">
        <f>+설치일위집!H36</f>
        <v>0</v>
      </c>
      <c r="L439" s="53">
        <f t="shared" ref="L439" si="456">+TRUNC(F439*K439,0)</f>
        <v>0</v>
      </c>
      <c r="M439" s="53">
        <f t="shared" ref="M439" si="457">+K439+I439+G439</f>
        <v>0</v>
      </c>
      <c r="N439" s="53">
        <f t="shared" ref="N439" si="458">+L439+J439+H439</f>
        <v>0</v>
      </c>
      <c r="O439" s="53" t="str">
        <f>+"일위"&amp;설치일위집!B36&amp;"번"</f>
        <v>일위32번</v>
      </c>
    </row>
    <row r="440" spans="1:15" s="46" customFormat="1" ht="20.100000000000001" customHeight="1">
      <c r="A440" s="176" t="s">
        <v>1351</v>
      </c>
      <c r="B440" s="81"/>
      <c r="C440" s="58" t="s">
        <v>1419</v>
      </c>
      <c r="D440" s="82" t="s">
        <v>804</v>
      </c>
      <c r="E440" s="58" t="str">
        <f t="shared" ref="E440" si="459">+CONCATENATE(A440,C440,D440)</f>
        <v>트럭 트랙터 및 평판트레일러40 TON, 재료비HR</v>
      </c>
      <c r="F440" s="86">
        <f>+일위대가_산근!G142</f>
        <v>3</v>
      </c>
      <c r="G440" s="53">
        <v>0</v>
      </c>
      <c r="H440" s="53">
        <f t="shared" si="442"/>
        <v>0</v>
      </c>
      <c r="I440" s="53">
        <v>0</v>
      </c>
      <c r="J440" s="53">
        <f t="shared" si="443"/>
        <v>0</v>
      </c>
      <c r="K440" s="53">
        <f>+설치일위집!F37</f>
        <v>0</v>
      </c>
      <c r="L440" s="53">
        <f t="shared" si="444"/>
        <v>0</v>
      </c>
      <c r="M440" s="53">
        <f t="shared" si="445"/>
        <v>0</v>
      </c>
      <c r="N440" s="53">
        <f t="shared" si="446"/>
        <v>0</v>
      </c>
      <c r="O440" s="53" t="str">
        <f>+"일위"&amp;설치일위집!B37&amp;"번"</f>
        <v>일위33번</v>
      </c>
    </row>
    <row r="441" spans="1:15" s="46" customFormat="1" ht="20.100000000000001" customHeight="1">
      <c r="A441" s="176" t="s">
        <v>1351</v>
      </c>
      <c r="B441" s="81"/>
      <c r="C441" s="58" t="s">
        <v>1420</v>
      </c>
      <c r="D441" s="82" t="s">
        <v>804</v>
      </c>
      <c r="E441" s="58" t="str">
        <f t="shared" ref="E441" si="460">+CONCATENATE(A441,C441,D441)</f>
        <v>트럭 트랙터 및 평판트레일러40 TON, 노무비HR</v>
      </c>
      <c r="F441" s="86">
        <f>+일위대가_산근!G144</f>
        <v>4.34</v>
      </c>
      <c r="G441" s="53">
        <v>0</v>
      </c>
      <c r="H441" s="53">
        <f t="shared" ref="H441" si="461">+TRUNC(F441*G441,0)</f>
        <v>0</v>
      </c>
      <c r="I441" s="53">
        <v>0</v>
      </c>
      <c r="J441" s="53">
        <f t="shared" ref="J441" si="462">+TRUNC(F441*I441,0)</f>
        <v>0</v>
      </c>
      <c r="K441" s="53">
        <f>+설치일위집!G37</f>
        <v>0</v>
      </c>
      <c r="L441" s="53">
        <f t="shared" ref="L441" si="463">+TRUNC(F441*K441,0)</f>
        <v>0</v>
      </c>
      <c r="M441" s="53">
        <f t="shared" ref="M441" si="464">+K441+I441+G441</f>
        <v>0</v>
      </c>
      <c r="N441" s="53">
        <f t="shared" ref="N441" si="465">+L441+J441+H441</f>
        <v>0</v>
      </c>
      <c r="O441" s="53" t="str">
        <f>+"일위"&amp;설치일위집!B37&amp;"번"</f>
        <v>일위33번</v>
      </c>
    </row>
    <row r="442" spans="1:15" s="46" customFormat="1" ht="20.100000000000001" customHeight="1">
      <c r="A442" s="176" t="s">
        <v>1351</v>
      </c>
      <c r="B442" s="81"/>
      <c r="C442" s="58" t="s">
        <v>1421</v>
      </c>
      <c r="D442" s="82" t="s">
        <v>804</v>
      </c>
      <c r="E442" s="58" t="str">
        <f t="shared" ref="E442" si="466">+CONCATENATE(A442,C442,D442)</f>
        <v>트럭 트랙터 및 평판트레일러40 TON, 경비HR</v>
      </c>
      <c r="F442" s="86">
        <f>+일위대가_산근!G146</f>
        <v>4.34</v>
      </c>
      <c r="G442" s="53">
        <v>0</v>
      </c>
      <c r="H442" s="53">
        <f t="shared" ref="H442" si="467">+TRUNC(F442*G442,0)</f>
        <v>0</v>
      </c>
      <c r="I442" s="53">
        <v>0</v>
      </c>
      <c r="J442" s="53">
        <f t="shared" ref="J442" si="468">+TRUNC(F442*I442,0)</f>
        <v>0</v>
      </c>
      <c r="K442" s="53">
        <f>+설치일위집!H37</f>
        <v>0</v>
      </c>
      <c r="L442" s="53">
        <f t="shared" ref="L442" si="469">+TRUNC(F442*K442,0)</f>
        <v>0</v>
      </c>
      <c r="M442" s="53">
        <f t="shared" ref="M442" si="470">+K442+I442+G442</f>
        <v>0</v>
      </c>
      <c r="N442" s="53">
        <f t="shared" ref="N442" si="471">+L442+J442+H442</f>
        <v>0</v>
      </c>
      <c r="O442" s="53" t="str">
        <f>+"일위"&amp;설치일위집!B37&amp;"번"</f>
        <v>일위33번</v>
      </c>
    </row>
    <row r="443" spans="1:15" s="46" customFormat="1" ht="20.100000000000001" customHeight="1">
      <c r="A443" s="83" t="s">
        <v>1096</v>
      </c>
      <c r="B443" s="81"/>
      <c r="C443" s="58" t="s">
        <v>1410</v>
      </c>
      <c r="D443" s="82" t="s">
        <v>1097</v>
      </c>
      <c r="E443" s="58" t="str">
        <f t="shared" si="441"/>
        <v>크레인(타이어)10ton, 재료비hr</v>
      </c>
      <c r="F443" s="86">
        <f>+일위대가_산근!G154</f>
        <v>2</v>
      </c>
      <c r="G443" s="53">
        <v>0</v>
      </c>
      <c r="H443" s="53">
        <f t="shared" si="442"/>
        <v>0</v>
      </c>
      <c r="I443" s="53">
        <v>0</v>
      </c>
      <c r="J443" s="53">
        <f t="shared" si="443"/>
        <v>0</v>
      </c>
      <c r="K443" s="53">
        <f>+설치일위집!F42</f>
        <v>0</v>
      </c>
      <c r="L443" s="53">
        <f t="shared" si="444"/>
        <v>0</v>
      </c>
      <c r="M443" s="53">
        <f t="shared" si="445"/>
        <v>0</v>
      </c>
      <c r="N443" s="53">
        <f t="shared" si="446"/>
        <v>0</v>
      </c>
      <c r="O443" s="53" t="str">
        <f>+"일위"&amp;설치일위집!B42&amp;"번"</f>
        <v>일위38번</v>
      </c>
    </row>
    <row r="444" spans="1:15" s="46" customFormat="1" ht="20.100000000000001" customHeight="1">
      <c r="A444" s="83" t="s">
        <v>1096</v>
      </c>
      <c r="B444" s="81"/>
      <c r="C444" s="58" t="s">
        <v>1411</v>
      </c>
      <c r="D444" s="82" t="s">
        <v>1097</v>
      </c>
      <c r="E444" s="58" t="str">
        <f t="shared" ref="E444" si="472">+CONCATENATE(A444,C444,D444)</f>
        <v>크레인(타이어)10ton, 노무비hr</v>
      </c>
      <c r="F444" s="86">
        <f>+F443</f>
        <v>2</v>
      </c>
      <c r="G444" s="53">
        <v>0</v>
      </c>
      <c r="H444" s="53">
        <f t="shared" ref="H444" si="473">+TRUNC(F444*G444,0)</f>
        <v>0</v>
      </c>
      <c r="I444" s="53">
        <v>0</v>
      </c>
      <c r="J444" s="53">
        <f t="shared" ref="J444" si="474">+TRUNC(F444*I444,0)</f>
        <v>0</v>
      </c>
      <c r="K444" s="53">
        <f>+설치일위집!G42</f>
        <v>0</v>
      </c>
      <c r="L444" s="53">
        <f t="shared" ref="L444" si="475">+TRUNC(F444*K444,0)</f>
        <v>0</v>
      </c>
      <c r="M444" s="53">
        <f t="shared" ref="M444" si="476">+K444+I444+G444</f>
        <v>0</v>
      </c>
      <c r="N444" s="53">
        <f t="shared" ref="N444" si="477">+L444+J444+H444</f>
        <v>0</v>
      </c>
      <c r="O444" s="53" t="str">
        <f>+"일위"&amp;설치일위집!B42&amp;"번"</f>
        <v>일위38번</v>
      </c>
    </row>
    <row r="445" spans="1:15" s="46" customFormat="1" ht="20.100000000000001" customHeight="1">
      <c r="A445" s="83" t="s">
        <v>1096</v>
      </c>
      <c r="B445" s="81"/>
      <c r="C445" s="58" t="s">
        <v>1412</v>
      </c>
      <c r="D445" s="82" t="s">
        <v>1097</v>
      </c>
      <c r="E445" s="58" t="str">
        <f t="shared" ref="E445" si="478">+CONCATENATE(A445,C445,D445)</f>
        <v>크레인(타이어)10ton, 경비hr</v>
      </c>
      <c r="F445" s="86">
        <f>+F444</f>
        <v>2</v>
      </c>
      <c r="G445" s="53">
        <v>0</v>
      </c>
      <c r="H445" s="53">
        <f t="shared" ref="H445" si="479">+TRUNC(F445*G445,0)</f>
        <v>0</v>
      </c>
      <c r="I445" s="53">
        <v>0</v>
      </c>
      <c r="J445" s="53">
        <f t="shared" ref="J445" si="480">+TRUNC(F445*I445,0)</f>
        <v>0</v>
      </c>
      <c r="K445" s="53">
        <f>+설치일위집!H42</f>
        <v>0</v>
      </c>
      <c r="L445" s="53">
        <f t="shared" ref="L445" si="481">+TRUNC(F445*K445,0)</f>
        <v>0</v>
      </c>
      <c r="M445" s="53">
        <f t="shared" ref="M445" si="482">+K445+I445+G445</f>
        <v>0</v>
      </c>
      <c r="N445" s="53">
        <f t="shared" ref="N445" si="483">+L445+J445+H445</f>
        <v>0</v>
      </c>
      <c r="O445" s="53" t="str">
        <f>+"일위"&amp;설치일위집!B42&amp;"번"</f>
        <v>일위38번</v>
      </c>
    </row>
    <row r="446" spans="1:15" s="46" customFormat="1" ht="20.100000000000001" customHeight="1">
      <c r="A446" s="83" t="s">
        <v>1096</v>
      </c>
      <c r="B446" s="81"/>
      <c r="C446" s="58" t="s">
        <v>1413</v>
      </c>
      <c r="D446" s="82" t="s">
        <v>1097</v>
      </c>
      <c r="E446" s="58" t="str">
        <f>+CONCATENATE(A446,C446,D446)</f>
        <v>크레인(타이어)25ton, 재료비hr</v>
      </c>
      <c r="F446" s="86">
        <f>+일위대가_산근!G158</f>
        <v>2</v>
      </c>
      <c r="G446" s="53">
        <v>0</v>
      </c>
      <c r="H446" s="53">
        <f t="shared" si="442"/>
        <v>0</v>
      </c>
      <c r="I446" s="53">
        <v>0</v>
      </c>
      <c r="J446" s="53">
        <f t="shared" si="443"/>
        <v>0</v>
      </c>
      <c r="K446" s="53">
        <f>+설치일위집!F41</f>
        <v>0</v>
      </c>
      <c r="L446" s="53">
        <f t="shared" si="444"/>
        <v>0</v>
      </c>
      <c r="M446" s="53">
        <f t="shared" si="445"/>
        <v>0</v>
      </c>
      <c r="N446" s="53">
        <f t="shared" si="446"/>
        <v>0</v>
      </c>
      <c r="O446" s="53" t="str">
        <f>+"일위"&amp;설치일위집!B41&amp;"번"</f>
        <v>일위37번</v>
      </c>
    </row>
    <row r="447" spans="1:15" s="46" customFormat="1" ht="20.100000000000001" customHeight="1">
      <c r="A447" s="83" t="s">
        <v>1096</v>
      </c>
      <c r="B447" s="81"/>
      <c r="C447" s="58" t="s">
        <v>1414</v>
      </c>
      <c r="D447" s="82" t="s">
        <v>1097</v>
      </c>
      <c r="E447" s="58" t="str">
        <f>+CONCATENATE(A447,C447,D447)</f>
        <v>크레인(타이어)25ton, 노무비hr</v>
      </c>
      <c r="F447" s="86">
        <f>+F446</f>
        <v>2</v>
      </c>
      <c r="G447" s="53">
        <v>0</v>
      </c>
      <c r="H447" s="53">
        <f t="shared" si="442"/>
        <v>0</v>
      </c>
      <c r="I447" s="53">
        <v>0</v>
      </c>
      <c r="J447" s="53">
        <f t="shared" si="443"/>
        <v>0</v>
      </c>
      <c r="K447" s="53">
        <f>+설치일위집!G41</f>
        <v>0</v>
      </c>
      <c r="L447" s="53">
        <f t="shared" si="444"/>
        <v>0</v>
      </c>
      <c r="M447" s="53">
        <f t="shared" si="445"/>
        <v>0</v>
      </c>
      <c r="N447" s="53">
        <f t="shared" si="446"/>
        <v>0</v>
      </c>
      <c r="O447" s="53" t="str">
        <f>+"일위"&amp;설치일위집!B41&amp;"번"</f>
        <v>일위37번</v>
      </c>
    </row>
    <row r="448" spans="1:15" s="46" customFormat="1" ht="20.100000000000001" customHeight="1">
      <c r="A448" s="83" t="s">
        <v>1096</v>
      </c>
      <c r="B448" s="81"/>
      <c r="C448" s="58" t="s">
        <v>1415</v>
      </c>
      <c r="D448" s="82" t="s">
        <v>1097</v>
      </c>
      <c r="E448" s="58" t="str">
        <f>+CONCATENATE(A448,C448,D448)</f>
        <v>크레인(타이어)25ton, 경비hr</v>
      </c>
      <c r="F448" s="86">
        <f>+F447</f>
        <v>2</v>
      </c>
      <c r="G448" s="53">
        <v>0</v>
      </c>
      <c r="H448" s="53">
        <f t="shared" ref="H448" si="484">+TRUNC(F448*G448,0)</f>
        <v>0</v>
      </c>
      <c r="I448" s="53">
        <v>0</v>
      </c>
      <c r="J448" s="53">
        <f t="shared" ref="J448" si="485">+TRUNC(F448*I448,0)</f>
        <v>0</v>
      </c>
      <c r="K448" s="53">
        <f>+설치일위집!H41</f>
        <v>0</v>
      </c>
      <c r="L448" s="53">
        <f t="shared" ref="L448" si="486">+TRUNC(F448*K448,0)</f>
        <v>0</v>
      </c>
      <c r="M448" s="53">
        <f t="shared" ref="M448" si="487">+K448+I448+G448</f>
        <v>0</v>
      </c>
      <c r="N448" s="53">
        <f t="shared" ref="N448" si="488">+L448+J448+H448</f>
        <v>0</v>
      </c>
      <c r="O448" s="53" t="str">
        <f>+"일위"&amp;설치일위집!B41&amp;"번"</f>
        <v>일위37번</v>
      </c>
    </row>
    <row r="449" spans="1:15" s="46" customFormat="1" ht="20.100000000000001" customHeight="1">
      <c r="A449" s="83"/>
      <c r="B449" s="81"/>
      <c r="C449" s="58"/>
      <c r="D449" s="82"/>
      <c r="E449" s="200"/>
      <c r="F449" s="86"/>
      <c r="G449" s="53"/>
      <c r="H449" s="53"/>
      <c r="I449" s="53"/>
      <c r="J449" s="53"/>
      <c r="K449" s="53"/>
      <c r="L449" s="53"/>
      <c r="M449" s="53"/>
      <c r="N449" s="53"/>
      <c r="O449" s="73"/>
    </row>
    <row r="450" spans="1:15" s="46" customFormat="1" ht="20.100000000000001" customHeight="1">
      <c r="A450" s="83" t="s">
        <v>26</v>
      </c>
      <c r="B450" s="81"/>
      <c r="C450" s="58"/>
      <c r="D450" s="82"/>
      <c r="E450" s="200">
        <f>+E434+1</f>
        <v>54</v>
      </c>
      <c r="F450" s="86"/>
      <c r="G450" s="53"/>
      <c r="H450" s="53">
        <f>SUM(H436:H449)</f>
        <v>0</v>
      </c>
      <c r="I450" s="53"/>
      <c r="J450" s="53">
        <f>SUM(J436:J449)</f>
        <v>0</v>
      </c>
      <c r="K450" s="53"/>
      <c r="L450" s="53">
        <f>SUM(L436:L449)</f>
        <v>0</v>
      </c>
      <c r="M450" s="53"/>
      <c r="N450" s="53">
        <f>+L450+J450+H450</f>
        <v>0</v>
      </c>
      <c r="O450" s="73"/>
    </row>
    <row r="451" spans="1:15" s="46" customFormat="1" ht="20.100000000000001" customHeight="1">
      <c r="A451" s="83"/>
      <c r="B451" s="81"/>
      <c r="C451" s="58"/>
      <c r="D451" s="82"/>
      <c r="E451" s="200"/>
      <c r="F451" s="86"/>
      <c r="G451" s="53"/>
      <c r="H451" s="53"/>
      <c r="I451" s="53"/>
      <c r="J451" s="53"/>
      <c r="K451" s="53"/>
      <c r="L451" s="53"/>
      <c r="M451" s="53"/>
      <c r="N451" s="53"/>
      <c r="O451" s="73"/>
    </row>
    <row r="452" spans="1:15" s="46" customFormat="1" ht="20.100000000000001" customHeight="1">
      <c r="A452" s="80">
        <f>+E456</f>
        <v>55</v>
      </c>
      <c r="B452" s="81" t="s">
        <v>1423</v>
      </c>
      <c r="C452" s="58" t="s">
        <v>1424</v>
      </c>
      <c r="D452" s="82" t="s">
        <v>1425</v>
      </c>
      <c r="E452" s="200"/>
      <c r="F452" s="86"/>
      <c r="G452" s="53"/>
      <c r="H452" s="53"/>
      <c r="I452" s="53"/>
      <c r="J452" s="53"/>
      <c r="K452" s="53"/>
      <c r="L452" s="53"/>
      <c r="M452" s="53"/>
      <c r="N452" s="53"/>
      <c r="O452" s="73"/>
    </row>
    <row r="453" spans="1:15" s="46" customFormat="1" ht="20.100000000000001" customHeight="1">
      <c r="A453" s="83" t="s">
        <v>1426</v>
      </c>
      <c r="B453" s="81"/>
      <c r="C453" s="58"/>
      <c r="D453" s="82" t="s">
        <v>28</v>
      </c>
      <c r="E453" s="58" t="str">
        <f t="shared" ref="E453" si="489">+CONCATENATE(A453,C453,D453)</f>
        <v>철공인</v>
      </c>
      <c r="F453" s="86">
        <v>15.93</v>
      </c>
      <c r="G453" s="53">
        <v>0</v>
      </c>
      <c r="H453" s="53">
        <f t="shared" ref="H453:H454" si="490">+TRUNC(F453*G453,0)</f>
        <v>0</v>
      </c>
      <c r="I453" s="53">
        <f>+VLOOKUP($A:$A,설치노임!$B:$H,5,FALSE)</f>
        <v>0</v>
      </c>
      <c r="J453" s="53">
        <f t="shared" ref="J453" si="491">+TRUNC(F453*I453,0)</f>
        <v>0</v>
      </c>
      <c r="K453" s="53">
        <v>0</v>
      </c>
      <c r="L453" s="53">
        <f t="shared" ref="L453:L454" si="492">+TRUNC(F453*K453,0)</f>
        <v>0</v>
      </c>
      <c r="M453" s="53">
        <f t="shared" ref="M453:M454" si="493">+K453+I453+G453</f>
        <v>0</v>
      </c>
      <c r="N453" s="53">
        <f t="shared" ref="N453:N454" si="494">+L453+J453+H453</f>
        <v>0</v>
      </c>
      <c r="O453" s="85" t="str">
        <f>+"설치노임"&amp;VLOOKUP(A453,설치노임!$B:$I,7,FALSE)&amp;"번"</f>
        <v>설치노임1009번</v>
      </c>
    </row>
    <row r="454" spans="1:15" s="46" customFormat="1" ht="20.100000000000001" customHeight="1">
      <c r="A454" s="83" t="s">
        <v>1427</v>
      </c>
      <c r="B454" s="81"/>
      <c r="C454" s="58" t="str">
        <f>"인건비의 "&amp;FIXED(F454*100,0)&amp;"%"</f>
        <v>인건비의 3%</v>
      </c>
      <c r="D454" s="82" t="s">
        <v>347</v>
      </c>
      <c r="E454" s="58" t="str">
        <f>+CONCATENATE(A454,C454,D454)</f>
        <v>공구손료인건비의 3%식</v>
      </c>
      <c r="F454" s="86">
        <v>0.03</v>
      </c>
      <c r="G454" s="53">
        <f>+J453</f>
        <v>0</v>
      </c>
      <c r="H454" s="53">
        <f t="shared" si="490"/>
        <v>0</v>
      </c>
      <c r="I454" s="53">
        <v>0</v>
      </c>
      <c r="J454" s="53">
        <f>+TRUNC(F454*I454,0)</f>
        <v>0</v>
      </c>
      <c r="K454" s="53">
        <v>0</v>
      </c>
      <c r="L454" s="53">
        <f t="shared" si="492"/>
        <v>0</v>
      </c>
      <c r="M454" s="53">
        <f t="shared" si="493"/>
        <v>0</v>
      </c>
      <c r="N454" s="53">
        <f t="shared" si="494"/>
        <v>0</v>
      </c>
      <c r="O454" s="53"/>
    </row>
    <row r="455" spans="1:15" s="46" customFormat="1" ht="20.100000000000001" customHeight="1">
      <c r="A455" s="83"/>
      <c r="B455" s="81"/>
      <c r="C455" s="58"/>
      <c r="D455" s="82"/>
      <c r="E455" s="200"/>
      <c r="F455" s="86"/>
      <c r="G455" s="53"/>
      <c r="H455" s="53"/>
      <c r="I455" s="53"/>
      <c r="J455" s="53"/>
      <c r="K455" s="53"/>
      <c r="L455" s="53"/>
      <c r="M455" s="53"/>
      <c r="N455" s="53"/>
      <c r="O455" s="73"/>
    </row>
    <row r="456" spans="1:15" s="46" customFormat="1" ht="20.100000000000001" customHeight="1">
      <c r="A456" s="83" t="s">
        <v>26</v>
      </c>
      <c r="B456" s="81"/>
      <c r="C456" s="58"/>
      <c r="D456" s="82"/>
      <c r="E456" s="200">
        <f>+E450+1</f>
        <v>55</v>
      </c>
      <c r="F456" s="86"/>
      <c r="G456" s="53"/>
      <c r="H456" s="53">
        <f>SUM(H452:H455)</f>
        <v>0</v>
      </c>
      <c r="I456" s="53"/>
      <c r="J456" s="53">
        <f>SUM(J452:J455)</f>
        <v>0</v>
      </c>
      <c r="K456" s="53"/>
      <c r="L456" s="53">
        <f>SUM(L452:L455)</f>
        <v>0</v>
      </c>
      <c r="M456" s="53"/>
      <c r="N456" s="53">
        <f>+L456+J456+H456</f>
        <v>0</v>
      </c>
      <c r="O456" s="73"/>
    </row>
    <row r="457" spans="1:15" s="46" customFormat="1" ht="20.100000000000001" customHeight="1">
      <c r="A457" s="83"/>
      <c r="B457" s="81"/>
      <c r="C457" s="58"/>
      <c r="D457" s="82"/>
      <c r="E457" s="200"/>
      <c r="F457" s="86"/>
      <c r="G457" s="53"/>
      <c r="H457" s="53"/>
      <c r="I457" s="53"/>
      <c r="J457" s="53"/>
      <c r="K457" s="53"/>
      <c r="L457" s="53"/>
      <c r="M457" s="53"/>
      <c r="N457" s="53"/>
      <c r="O457" s="73"/>
    </row>
  </sheetData>
  <mergeCells count="12">
    <mergeCell ref="A67:B67"/>
    <mergeCell ref="A73:B73"/>
    <mergeCell ref="A1:O1"/>
    <mergeCell ref="A4:B5"/>
    <mergeCell ref="C4:C5"/>
    <mergeCell ref="D4:D5"/>
    <mergeCell ref="F4:F5"/>
    <mergeCell ref="G4:H4"/>
    <mergeCell ref="I4:J4"/>
    <mergeCell ref="K4:L4"/>
    <mergeCell ref="M4:N4"/>
    <mergeCell ref="O4:O5"/>
  </mergeCells>
  <phoneticPr fontId="2" type="noConversion"/>
  <printOptions horizontalCentered="1"/>
  <pageMargins left="0.70866141732283472" right="0.70866141732283472" top="0.74803149606299213" bottom="0.74803149606299213" header="0.31496062992125984" footer="0.31496062992125984"/>
  <pageSetup paperSize="9" scale="70" orientation="landscape" r:id="rId1"/>
</worksheet>
</file>

<file path=xl/worksheets/sheet12.xml><?xml version="1.0" encoding="utf-8"?>
<worksheet xmlns="http://schemas.openxmlformats.org/spreadsheetml/2006/main" xmlns:r="http://schemas.openxmlformats.org/officeDocument/2006/relationships">
  <sheetPr codeName="Sheet57"/>
  <dimension ref="A1:H318"/>
  <sheetViews>
    <sheetView view="pageBreakPreview" zoomScale="130" zoomScaleNormal="130" zoomScaleSheetLayoutView="130" workbookViewId="0">
      <selection sqref="A1:P1"/>
    </sheetView>
  </sheetViews>
  <sheetFormatPr defaultRowHeight="12.75" customHeight="1"/>
  <cols>
    <col min="1" max="1" width="68.875" style="222" customWidth="1"/>
    <col min="2" max="3" width="8.25" style="222" hidden="1" customWidth="1"/>
    <col min="4" max="4" width="8.75" style="222" hidden="1" customWidth="1"/>
    <col min="5" max="5" width="9.625" style="222" hidden="1" customWidth="1"/>
    <col min="6" max="6" width="20.125" style="222" customWidth="1"/>
    <col min="7" max="7" width="0" style="207" hidden="1" customWidth="1"/>
    <col min="8" max="16384" width="9" style="207"/>
  </cols>
  <sheetData>
    <row r="1" spans="1:6" s="201" customFormat="1" ht="20.100000000000001" customHeight="1">
      <c r="A1" s="257">
        <f>+설치일위!B3+1</f>
        <v>4</v>
      </c>
    </row>
    <row r="2" spans="1:6" s="201" customFormat="1" ht="39.950000000000003" customHeight="1">
      <c r="A2" s="339" t="s">
        <v>1392</v>
      </c>
      <c r="B2" s="339"/>
      <c r="C2" s="339"/>
      <c r="D2" s="339"/>
      <c r="E2" s="339"/>
      <c r="F2" s="339"/>
    </row>
    <row r="3" spans="1:6" s="201" customFormat="1" ht="20.100000000000001" customHeight="1">
      <c r="A3" s="202"/>
      <c r="B3" s="203"/>
      <c r="C3" s="203"/>
      <c r="D3" s="203"/>
      <c r="E3" s="203"/>
      <c r="F3" s="203"/>
    </row>
    <row r="4" spans="1:6" ht="20.100000000000001" customHeight="1">
      <c r="A4" s="204"/>
      <c r="B4" s="205"/>
      <c r="C4" s="205"/>
      <c r="D4" s="205"/>
      <c r="E4" s="205"/>
      <c r="F4" s="206"/>
    </row>
    <row r="5" spans="1:6" ht="50.1" customHeight="1">
      <c r="A5" s="208" t="s">
        <v>1116</v>
      </c>
      <c r="B5" s="208" t="s">
        <v>1117</v>
      </c>
      <c r="C5" s="208" t="s">
        <v>1118</v>
      </c>
      <c r="D5" s="208" t="s">
        <v>1119</v>
      </c>
      <c r="E5" s="208" t="s">
        <v>1120</v>
      </c>
      <c r="F5" s="208" t="s">
        <v>1121</v>
      </c>
    </row>
    <row r="6" spans="1:6" ht="12.75" customHeight="1">
      <c r="A6" s="209"/>
      <c r="B6" s="209"/>
      <c r="C6" s="209"/>
      <c r="D6" s="209"/>
      <c r="E6" s="209"/>
      <c r="F6" s="210"/>
    </row>
    <row r="7" spans="1:6" ht="12.75" customHeight="1">
      <c r="A7" s="211" t="s">
        <v>1393</v>
      </c>
      <c r="B7" s="212"/>
      <c r="C7" s="212"/>
      <c r="D7" s="212"/>
      <c r="E7" s="212"/>
      <c r="F7" s="209" t="s">
        <v>791</v>
      </c>
    </row>
    <row r="8" spans="1:6" ht="12.75" customHeight="1">
      <c r="A8" s="209"/>
      <c r="B8" s="212"/>
      <c r="C8" s="212"/>
      <c r="D8" s="212"/>
      <c r="E8" s="212"/>
      <c r="F8" s="209"/>
    </row>
    <row r="9" spans="1:6" ht="12.75" customHeight="1">
      <c r="A9" s="209" t="s">
        <v>1124</v>
      </c>
      <c r="B9" s="212"/>
      <c r="C9" s="212"/>
      <c r="D9" s="212"/>
      <c r="E9" s="212"/>
      <c r="F9" s="212"/>
    </row>
    <row r="10" spans="1:6" ht="12.75" customHeight="1">
      <c r="A10" s="209" t="s">
        <v>791</v>
      </c>
      <c r="B10" s="212"/>
      <c r="C10" s="212"/>
      <c r="D10" s="212"/>
      <c r="E10" s="212"/>
      <c r="F10" s="212"/>
    </row>
    <row r="11" spans="1:6" ht="12.75" customHeight="1">
      <c r="A11" s="209" t="s">
        <v>1125</v>
      </c>
      <c r="B11" s="212"/>
      <c r="C11" s="212"/>
      <c r="D11" s="212"/>
      <c r="E11" s="212"/>
      <c r="F11" s="212"/>
    </row>
    <row r="12" spans="1:6" ht="12.75" customHeight="1">
      <c r="A12" s="209"/>
      <c r="B12" s="212"/>
      <c r="C12" s="212"/>
      <c r="D12" s="212"/>
      <c r="E12" s="212"/>
      <c r="F12" s="212"/>
    </row>
    <row r="13" spans="1:6" ht="12.75" customHeight="1">
      <c r="A13" s="209" t="s">
        <v>1126</v>
      </c>
      <c r="B13" s="212"/>
      <c r="C13" s="212"/>
      <c r="D13" s="212"/>
      <c r="E13" s="212"/>
      <c r="F13" s="212"/>
    </row>
    <row r="14" spans="1:6" ht="12.75" customHeight="1">
      <c r="A14" s="209" t="s">
        <v>791</v>
      </c>
      <c r="B14" s="212"/>
      <c r="C14" s="212"/>
      <c r="D14" s="212"/>
      <c r="E14" s="212"/>
      <c r="F14" s="212"/>
    </row>
    <row r="15" spans="1:6" ht="12.75" customHeight="1">
      <c r="A15" s="209" t="s">
        <v>1127</v>
      </c>
      <c r="B15" s="212"/>
      <c r="C15" s="212"/>
      <c r="D15" s="212"/>
      <c r="E15" s="212"/>
      <c r="F15" s="212"/>
    </row>
    <row r="16" spans="1:6" ht="12.75" customHeight="1">
      <c r="A16" s="209" t="s">
        <v>791</v>
      </c>
      <c r="B16" s="212"/>
      <c r="C16" s="212"/>
      <c r="D16" s="212"/>
      <c r="E16" s="212"/>
      <c r="F16" s="212"/>
    </row>
    <row r="17" spans="1:7" ht="12.75" customHeight="1">
      <c r="A17" s="213" t="s">
        <v>1268</v>
      </c>
      <c r="B17" s="212"/>
      <c r="C17" s="212"/>
      <c r="D17" s="212"/>
      <c r="E17" s="212"/>
      <c r="F17" s="212"/>
    </row>
    <row r="18" spans="1:7" ht="12.75" customHeight="1">
      <c r="A18" s="209" t="s">
        <v>791</v>
      </c>
      <c r="B18" s="212"/>
      <c r="C18" s="212"/>
      <c r="D18" s="212"/>
      <c r="E18" s="212"/>
      <c r="F18" s="212"/>
    </row>
    <row r="19" spans="1:7" ht="12.75" customHeight="1">
      <c r="A19" s="213" t="s">
        <v>1274</v>
      </c>
      <c r="B19" s="212"/>
      <c r="C19" s="212"/>
      <c r="D19" s="212"/>
      <c r="E19" s="212"/>
      <c r="F19" s="212"/>
      <c r="G19" s="207">
        <f>ROUND(1/23.22,5)</f>
        <v>4.3069999999999997E-2</v>
      </c>
    </row>
    <row r="20" spans="1:7" ht="12.75" customHeight="1">
      <c r="A20" s="209" t="s">
        <v>791</v>
      </c>
      <c r="B20" s="212"/>
      <c r="C20" s="212"/>
      <c r="D20" s="212"/>
      <c r="E20" s="212"/>
      <c r="F20" s="212"/>
    </row>
    <row r="21" spans="1:7" ht="12.75" customHeight="1">
      <c r="A21" s="214"/>
      <c r="B21" s="214"/>
      <c r="C21" s="214"/>
      <c r="D21" s="214"/>
      <c r="E21" s="214"/>
      <c r="F21" s="214"/>
    </row>
    <row r="22" spans="1:7" ht="12.75" customHeight="1">
      <c r="A22" s="211" t="s">
        <v>1394</v>
      </c>
      <c r="B22" s="212"/>
      <c r="C22" s="212"/>
      <c r="D22" s="212"/>
      <c r="E22" s="212"/>
      <c r="F22" s="209"/>
    </row>
    <row r="23" spans="1:7" ht="12.75" customHeight="1">
      <c r="A23" s="209"/>
      <c r="B23" s="212"/>
      <c r="C23" s="212"/>
      <c r="D23" s="212"/>
      <c r="E23" s="212"/>
      <c r="F23" s="209"/>
    </row>
    <row r="24" spans="1:7" ht="12.75" customHeight="1">
      <c r="A24" s="209"/>
      <c r="B24" s="209"/>
      <c r="C24" s="209"/>
      <c r="D24" s="209"/>
      <c r="E24" s="209"/>
      <c r="F24" s="209"/>
    </row>
    <row r="25" spans="1:7" ht="12.75" customHeight="1">
      <c r="A25" s="209" t="s">
        <v>1128</v>
      </c>
      <c r="B25" s="212"/>
      <c r="C25" s="212"/>
      <c r="D25" s="212"/>
      <c r="E25" s="212"/>
      <c r="F25" s="212"/>
    </row>
    <row r="26" spans="1:7" ht="12.75" customHeight="1">
      <c r="A26" s="209" t="s">
        <v>791</v>
      </c>
      <c r="B26" s="212"/>
      <c r="C26" s="212"/>
      <c r="D26" s="212"/>
      <c r="E26" s="212"/>
      <c r="F26" s="212"/>
    </row>
    <row r="27" spans="1:7" ht="12.75" customHeight="1">
      <c r="A27" s="209" t="s">
        <v>1399</v>
      </c>
      <c r="B27" s="212"/>
      <c r="C27" s="212"/>
      <c r="D27" s="212"/>
      <c r="E27" s="212"/>
      <c r="F27" s="212"/>
    </row>
    <row r="28" spans="1:7" ht="12.75" customHeight="1">
      <c r="A28" s="209"/>
      <c r="B28" s="212"/>
      <c r="C28" s="212"/>
      <c r="D28" s="212"/>
      <c r="E28" s="212"/>
      <c r="F28" s="212"/>
    </row>
    <row r="29" spans="1:7" ht="12.75" customHeight="1">
      <c r="A29" s="209" t="s">
        <v>791</v>
      </c>
      <c r="B29" s="212"/>
      <c r="C29" s="212"/>
      <c r="D29" s="212"/>
      <c r="E29" s="212"/>
      <c r="F29" s="212"/>
    </row>
    <row r="30" spans="1:7" ht="12.75" customHeight="1">
      <c r="A30" s="209" t="s">
        <v>1400</v>
      </c>
      <c r="B30" s="212"/>
      <c r="C30" s="212"/>
      <c r="D30" s="212"/>
      <c r="E30" s="212"/>
      <c r="F30" s="212"/>
    </row>
    <row r="31" spans="1:7" ht="12.75" customHeight="1">
      <c r="A31" s="209" t="s">
        <v>791</v>
      </c>
      <c r="B31" s="212"/>
      <c r="C31" s="212"/>
      <c r="D31" s="212"/>
      <c r="E31" s="212"/>
      <c r="F31" s="212"/>
    </row>
    <row r="32" spans="1:7" ht="12.75" customHeight="1">
      <c r="A32" s="209" t="s">
        <v>1129</v>
      </c>
      <c r="B32" s="212"/>
      <c r="C32" s="212"/>
      <c r="D32" s="212"/>
      <c r="E32" s="212"/>
      <c r="F32" s="212"/>
    </row>
    <row r="33" spans="1:6" ht="12.75" customHeight="1">
      <c r="A33" s="209" t="s">
        <v>791</v>
      </c>
      <c r="B33" s="212"/>
      <c r="C33" s="212"/>
      <c r="D33" s="212"/>
      <c r="E33" s="212"/>
      <c r="F33" s="212"/>
    </row>
    <row r="34" spans="1:6" ht="12.75" customHeight="1">
      <c r="A34" s="209" t="s">
        <v>1130</v>
      </c>
      <c r="B34" s="212"/>
      <c r="C34" s="212"/>
      <c r="D34" s="212"/>
      <c r="E34" s="212"/>
      <c r="F34" s="212"/>
    </row>
    <row r="35" spans="1:6" ht="12.75" customHeight="1">
      <c r="A35" s="209" t="s">
        <v>791</v>
      </c>
      <c r="B35" s="212"/>
      <c r="C35" s="212"/>
      <c r="D35" s="212"/>
      <c r="E35" s="212"/>
      <c r="F35" s="212"/>
    </row>
    <row r="36" spans="1:6" ht="12.75" customHeight="1">
      <c r="A36" s="209" t="s">
        <v>1131</v>
      </c>
      <c r="B36" s="212"/>
      <c r="C36" s="212"/>
      <c r="D36" s="212"/>
      <c r="E36" s="212"/>
      <c r="F36" s="212"/>
    </row>
    <row r="37" spans="1:6" ht="12.75" customHeight="1">
      <c r="A37" s="209" t="s">
        <v>791</v>
      </c>
      <c r="B37" s="212"/>
      <c r="C37" s="212"/>
      <c r="D37" s="212"/>
      <c r="E37" s="212"/>
      <c r="F37" s="212"/>
    </row>
    <row r="38" spans="1:6" ht="12.75" customHeight="1">
      <c r="A38" s="209" t="s">
        <v>1132</v>
      </c>
      <c r="B38" s="212"/>
      <c r="C38" s="212"/>
      <c r="D38" s="212"/>
      <c r="E38" s="212"/>
      <c r="F38" s="212"/>
    </row>
    <row r="39" spans="1:6" ht="12.75" customHeight="1">
      <c r="A39" s="209" t="s">
        <v>791</v>
      </c>
      <c r="B39" s="212"/>
      <c r="C39" s="212"/>
      <c r="D39" s="212"/>
      <c r="E39" s="212"/>
      <c r="F39" s="212"/>
    </row>
    <row r="40" spans="1:6" ht="12.75" customHeight="1">
      <c r="A40" s="209" t="s">
        <v>1133</v>
      </c>
      <c r="B40" s="212"/>
      <c r="C40" s="212"/>
      <c r="D40" s="212"/>
      <c r="E40" s="212"/>
      <c r="F40" s="212"/>
    </row>
    <row r="41" spans="1:6" ht="7.5" customHeight="1">
      <c r="A41" s="209"/>
      <c r="B41" s="212"/>
      <c r="C41" s="212"/>
      <c r="D41" s="212"/>
      <c r="E41" s="212"/>
      <c r="F41" s="212"/>
    </row>
    <row r="42" spans="1:6" ht="12.75" customHeight="1">
      <c r="A42" s="209" t="s">
        <v>1134</v>
      </c>
      <c r="B42" s="212"/>
      <c r="C42" s="212"/>
      <c r="D42" s="212"/>
      <c r="E42" s="212"/>
      <c r="F42" s="212"/>
    </row>
    <row r="43" spans="1:6" ht="7.5" customHeight="1">
      <c r="A43" s="209"/>
      <c r="B43" s="212"/>
      <c r="C43" s="212"/>
      <c r="D43" s="212"/>
      <c r="E43" s="212"/>
      <c r="F43" s="212"/>
    </row>
    <row r="44" spans="1:6" ht="12.75" customHeight="1">
      <c r="A44" s="209" t="s">
        <v>1135</v>
      </c>
      <c r="B44" s="212"/>
      <c r="C44" s="212"/>
      <c r="D44" s="212"/>
      <c r="E44" s="212"/>
      <c r="F44" s="212"/>
    </row>
    <row r="45" spans="1:6" ht="12.75" customHeight="1">
      <c r="A45" s="209" t="s">
        <v>791</v>
      </c>
      <c r="B45" s="212"/>
      <c r="C45" s="212"/>
      <c r="D45" s="212"/>
      <c r="E45" s="212"/>
      <c r="F45" s="212"/>
    </row>
    <row r="46" spans="1:6" ht="12.75" customHeight="1">
      <c r="A46" s="209" t="s">
        <v>1136</v>
      </c>
      <c r="B46" s="212"/>
      <c r="C46" s="212"/>
      <c r="D46" s="212"/>
      <c r="E46" s="212"/>
      <c r="F46" s="212"/>
    </row>
    <row r="47" spans="1:6" ht="12.75" customHeight="1">
      <c r="A47" s="209" t="s">
        <v>791</v>
      </c>
      <c r="B47" s="212"/>
      <c r="C47" s="212"/>
      <c r="D47" s="212"/>
      <c r="E47" s="212"/>
      <c r="F47" s="212"/>
    </row>
    <row r="48" spans="1:6" ht="12.75" customHeight="1">
      <c r="A48" s="209" t="s">
        <v>1137</v>
      </c>
      <c r="B48" s="212"/>
      <c r="C48" s="212"/>
      <c r="D48" s="212"/>
      <c r="E48" s="212"/>
      <c r="F48" s="212"/>
    </row>
    <row r="49" spans="1:6" ht="12.75" customHeight="1">
      <c r="A49" s="209" t="s">
        <v>791</v>
      </c>
      <c r="B49" s="212"/>
      <c r="C49" s="212"/>
      <c r="D49" s="212"/>
      <c r="E49" s="212"/>
      <c r="F49" s="212"/>
    </row>
    <row r="50" spans="1:6" ht="12.75" customHeight="1">
      <c r="A50" s="209" t="s">
        <v>1138</v>
      </c>
      <c r="B50" s="212"/>
      <c r="C50" s="212"/>
      <c r="D50" s="212"/>
      <c r="E50" s="212"/>
      <c r="F50" s="212"/>
    </row>
    <row r="51" spans="1:6" ht="12.75" customHeight="1">
      <c r="A51" s="209" t="s">
        <v>791</v>
      </c>
      <c r="B51" s="212"/>
      <c r="C51" s="212"/>
      <c r="D51" s="212"/>
      <c r="E51" s="212"/>
      <c r="F51" s="212"/>
    </row>
    <row r="52" spans="1:6" ht="12.75" customHeight="1">
      <c r="A52" s="209" t="s">
        <v>1139</v>
      </c>
      <c r="B52" s="212"/>
      <c r="C52" s="212"/>
      <c r="D52" s="212"/>
      <c r="E52" s="212"/>
      <c r="F52" s="212"/>
    </row>
    <row r="53" spans="1:6" ht="12.75" customHeight="1">
      <c r="A53" s="209" t="s">
        <v>1140</v>
      </c>
      <c r="B53" s="212"/>
      <c r="C53" s="212"/>
      <c r="D53" s="212"/>
      <c r="E53" s="212"/>
      <c r="F53" s="212"/>
    </row>
    <row r="54" spans="1:6" ht="12.75" customHeight="1">
      <c r="A54" s="209"/>
      <c r="B54" s="212"/>
      <c r="C54" s="212"/>
      <c r="D54" s="212"/>
      <c r="E54" s="212"/>
      <c r="F54" s="212"/>
    </row>
    <row r="55" spans="1:6" ht="12.75" customHeight="1">
      <c r="A55" s="209" t="s">
        <v>1141</v>
      </c>
      <c r="B55" s="212"/>
      <c r="C55" s="212"/>
      <c r="D55" s="212"/>
      <c r="E55" s="212"/>
      <c r="F55" s="212"/>
    </row>
    <row r="56" spans="1:6" ht="12.75" customHeight="1">
      <c r="A56" s="209" t="s">
        <v>1142</v>
      </c>
      <c r="B56" s="212"/>
      <c r="C56" s="212"/>
      <c r="D56" s="212"/>
      <c r="E56" s="212"/>
      <c r="F56" s="212"/>
    </row>
    <row r="57" spans="1:6" ht="12.75" customHeight="1">
      <c r="A57" s="209" t="s">
        <v>791</v>
      </c>
      <c r="B57" s="212"/>
      <c r="C57" s="212"/>
      <c r="D57" s="212"/>
      <c r="E57" s="212"/>
      <c r="F57" s="212"/>
    </row>
    <row r="58" spans="1:6" ht="12.75" customHeight="1">
      <c r="A58" s="209" t="s">
        <v>1143</v>
      </c>
      <c r="B58" s="212"/>
      <c r="C58" s="212"/>
      <c r="D58" s="212"/>
      <c r="E58" s="212"/>
      <c r="F58" s="212"/>
    </row>
    <row r="59" spans="1:6" ht="12.75" customHeight="1">
      <c r="A59" s="209" t="s">
        <v>1144</v>
      </c>
      <c r="B59" s="212"/>
      <c r="C59" s="212"/>
      <c r="D59" s="212"/>
      <c r="E59" s="212"/>
      <c r="F59" s="212"/>
    </row>
    <row r="60" spans="1:6" ht="12.75" customHeight="1">
      <c r="A60" s="209"/>
      <c r="B60" s="212"/>
      <c r="C60" s="212"/>
      <c r="D60" s="212"/>
      <c r="E60" s="212"/>
      <c r="F60" s="212"/>
    </row>
    <row r="61" spans="1:6" ht="12.75" customHeight="1">
      <c r="A61" s="209" t="s">
        <v>1145</v>
      </c>
      <c r="B61" s="212"/>
      <c r="C61" s="212"/>
      <c r="D61" s="212"/>
      <c r="E61" s="212"/>
      <c r="F61" s="212"/>
    </row>
    <row r="62" spans="1:6" ht="12.75" customHeight="1">
      <c r="A62" s="209" t="s">
        <v>1146</v>
      </c>
      <c r="B62" s="212"/>
      <c r="C62" s="212"/>
      <c r="D62" s="212"/>
      <c r="E62" s="212"/>
      <c r="F62" s="212"/>
    </row>
    <row r="63" spans="1:6" ht="12.75" customHeight="1">
      <c r="A63" s="209"/>
      <c r="B63" s="212"/>
      <c r="C63" s="212"/>
      <c r="D63" s="212"/>
      <c r="E63" s="212"/>
      <c r="F63" s="212"/>
    </row>
    <row r="64" spans="1:6" ht="12.75" customHeight="1">
      <c r="A64" s="209" t="s">
        <v>1147</v>
      </c>
      <c r="B64" s="212"/>
      <c r="C64" s="212"/>
      <c r="D64" s="212"/>
      <c r="E64" s="212"/>
      <c r="F64" s="212"/>
    </row>
    <row r="65" spans="1:8" ht="12.75" customHeight="1">
      <c r="A65" s="209" t="s">
        <v>1148</v>
      </c>
      <c r="B65" s="212"/>
      <c r="C65" s="212"/>
      <c r="D65" s="212"/>
      <c r="E65" s="212"/>
      <c r="F65" s="212"/>
    </row>
    <row r="66" spans="1:8" ht="12.75" customHeight="1">
      <c r="A66" s="209" t="s">
        <v>791</v>
      </c>
      <c r="B66" s="212"/>
      <c r="C66" s="212"/>
      <c r="D66" s="212"/>
      <c r="E66" s="212"/>
      <c r="F66" s="212"/>
    </row>
    <row r="67" spans="1:8" ht="12.75" customHeight="1">
      <c r="A67" s="209" t="s">
        <v>1149</v>
      </c>
      <c r="B67" s="212"/>
      <c r="C67" s="212"/>
      <c r="D67" s="212"/>
      <c r="E67" s="212"/>
      <c r="F67" s="212"/>
    </row>
    <row r="68" spans="1:8" ht="12.75" customHeight="1">
      <c r="A68" s="209" t="s">
        <v>1150</v>
      </c>
      <c r="B68" s="212"/>
      <c r="C68" s="212"/>
      <c r="D68" s="212"/>
      <c r="E68" s="212"/>
      <c r="F68" s="212"/>
    </row>
    <row r="69" spans="1:8" ht="12.75" customHeight="1">
      <c r="A69" s="209" t="s">
        <v>1151</v>
      </c>
      <c r="B69" s="212"/>
      <c r="C69" s="212"/>
      <c r="D69" s="212"/>
      <c r="E69" s="212"/>
      <c r="F69" s="212"/>
    </row>
    <row r="70" spans="1:8" ht="12.75" customHeight="1">
      <c r="A70" s="209"/>
      <c r="B70" s="212"/>
      <c r="C70" s="212"/>
      <c r="D70" s="212"/>
      <c r="E70" s="212"/>
      <c r="F70" s="212"/>
    </row>
    <row r="71" spans="1:8" ht="12.75" customHeight="1">
      <c r="A71" s="213" t="s">
        <v>1275</v>
      </c>
      <c r="B71" s="212"/>
      <c r="C71" s="212"/>
      <c r="D71" s="212"/>
      <c r="E71" s="212"/>
      <c r="F71" s="212"/>
      <c r="H71" s="207">
        <f>ROUND(1/6.35,5)</f>
        <v>0.15748000000000001</v>
      </c>
    </row>
    <row r="72" spans="1:8" ht="12.75" customHeight="1">
      <c r="A72" s="214"/>
      <c r="B72" s="214"/>
      <c r="C72" s="214"/>
      <c r="D72" s="214"/>
      <c r="E72" s="214"/>
      <c r="F72" s="214"/>
    </row>
    <row r="73" spans="1:8" ht="12.75" customHeight="1">
      <c r="A73" s="211" t="s">
        <v>1395</v>
      </c>
      <c r="B73" s="212" t="e">
        <f>#REF!</f>
        <v>#REF!</v>
      </c>
      <c r="C73" s="212" t="e">
        <f>#REF!</f>
        <v>#REF!</v>
      </c>
      <c r="D73" s="212">
        <v>3579</v>
      </c>
      <c r="E73" s="212" t="e">
        <f>SUM(B73:D73)</f>
        <v>#REF!</v>
      </c>
      <c r="F73" s="209" t="s">
        <v>791</v>
      </c>
    </row>
    <row r="74" spans="1:8" ht="12.75" customHeight="1">
      <c r="A74" s="215"/>
      <c r="B74" s="209"/>
      <c r="C74" s="209"/>
      <c r="D74" s="209"/>
      <c r="E74" s="209"/>
      <c r="F74" s="209"/>
    </row>
    <row r="75" spans="1:8" ht="12.75" customHeight="1">
      <c r="A75" s="216"/>
      <c r="B75" s="209"/>
      <c r="C75" s="209"/>
      <c r="D75" s="209"/>
      <c r="E75" s="209"/>
      <c r="F75" s="209"/>
    </row>
    <row r="76" spans="1:8" ht="12.75" customHeight="1">
      <c r="A76" s="209" t="s">
        <v>1152</v>
      </c>
      <c r="B76" s="212"/>
      <c r="C76" s="212"/>
      <c r="D76" s="212"/>
      <c r="E76" s="212"/>
      <c r="F76" s="212"/>
    </row>
    <row r="77" spans="1:8" ht="12.75" customHeight="1">
      <c r="A77" s="209" t="s">
        <v>791</v>
      </c>
      <c r="B77" s="212"/>
      <c r="C77" s="212"/>
      <c r="D77" s="212"/>
      <c r="E77" s="212"/>
      <c r="F77" s="212"/>
    </row>
    <row r="78" spans="1:8" ht="12.75" customHeight="1">
      <c r="A78" s="209" t="s">
        <v>1153</v>
      </c>
      <c r="B78" s="212"/>
      <c r="C78" s="212"/>
      <c r="D78" s="212"/>
      <c r="E78" s="212"/>
      <c r="F78" s="212"/>
    </row>
    <row r="79" spans="1:8" ht="12.75" customHeight="1">
      <c r="A79" s="209" t="s">
        <v>791</v>
      </c>
      <c r="B79" s="212"/>
      <c r="C79" s="212"/>
      <c r="D79" s="212"/>
      <c r="E79" s="212"/>
      <c r="F79" s="212"/>
    </row>
    <row r="80" spans="1:8" ht="12.75" customHeight="1">
      <c r="A80" s="209" t="s">
        <v>1154</v>
      </c>
      <c r="B80" s="212"/>
      <c r="C80" s="212"/>
      <c r="D80" s="212"/>
      <c r="E80" s="212"/>
      <c r="F80" s="212"/>
    </row>
    <row r="81" spans="1:7" ht="12.75" customHeight="1">
      <c r="A81" s="209" t="s">
        <v>791</v>
      </c>
      <c r="B81" s="212"/>
      <c r="C81" s="212"/>
      <c r="D81" s="212"/>
      <c r="E81" s="212"/>
      <c r="F81" s="212"/>
    </row>
    <row r="82" spans="1:7" ht="12.75" customHeight="1">
      <c r="A82" s="209" t="s">
        <v>1155</v>
      </c>
      <c r="B82" s="212"/>
      <c r="C82" s="212"/>
      <c r="D82" s="212"/>
      <c r="E82" s="212"/>
      <c r="F82" s="212"/>
    </row>
    <row r="83" spans="1:7" ht="12.75" customHeight="1">
      <c r="A83" s="209" t="s">
        <v>791</v>
      </c>
      <c r="B83" s="212"/>
      <c r="C83" s="212"/>
      <c r="D83" s="212"/>
      <c r="E83" s="212"/>
      <c r="F83" s="212"/>
    </row>
    <row r="84" spans="1:7" ht="12.75" customHeight="1">
      <c r="A84" s="209" t="s">
        <v>1156</v>
      </c>
      <c r="B84" s="212"/>
      <c r="C84" s="212"/>
      <c r="D84" s="212"/>
      <c r="E84" s="212"/>
      <c r="F84" s="212"/>
    </row>
    <row r="85" spans="1:7" ht="12.75" customHeight="1">
      <c r="A85" s="209" t="s">
        <v>791</v>
      </c>
      <c r="B85" s="212"/>
      <c r="C85" s="212"/>
      <c r="D85" s="212"/>
      <c r="E85" s="212"/>
      <c r="F85" s="212"/>
    </row>
    <row r="86" spans="1:7" ht="12.75" customHeight="1">
      <c r="A86" s="213" t="str">
        <f>"    1㎥ ÷ 30.1㎥/hr = "&amp;FIXED(G86,5)&amp;"hr"</f>
        <v xml:space="preserve">    1㎥ ÷ 30.1㎥/hr = 0.03322hr</v>
      </c>
      <c r="B86" s="212"/>
      <c r="C86" s="212"/>
      <c r="D86" s="212"/>
      <c r="E86" s="212"/>
      <c r="F86" s="212"/>
      <c r="G86" s="207">
        <f>ROUND(1/30.1,5)</f>
        <v>3.322E-2</v>
      </c>
    </row>
    <row r="87" spans="1:7" ht="12.75" customHeight="1">
      <c r="A87" s="213"/>
      <c r="B87" s="212"/>
      <c r="C87" s="212"/>
      <c r="D87" s="212"/>
      <c r="E87" s="212"/>
      <c r="F87" s="212"/>
    </row>
    <row r="88" spans="1:7" ht="12.75" customHeight="1">
      <c r="A88" s="209" t="s">
        <v>791</v>
      </c>
      <c r="B88" s="212"/>
      <c r="C88" s="212"/>
      <c r="D88" s="212"/>
      <c r="E88" s="212"/>
      <c r="F88" s="212"/>
    </row>
    <row r="89" spans="1:7" ht="12.75" customHeight="1">
      <c r="A89" s="209" t="s">
        <v>1157</v>
      </c>
      <c r="B89" s="212"/>
      <c r="C89" s="212"/>
      <c r="D89" s="212"/>
      <c r="E89" s="212"/>
      <c r="F89" s="212"/>
    </row>
    <row r="90" spans="1:7" ht="12.75" customHeight="1">
      <c r="A90" s="209" t="s">
        <v>791</v>
      </c>
      <c r="B90" s="212"/>
      <c r="C90" s="212"/>
      <c r="D90" s="212"/>
      <c r="E90" s="212"/>
      <c r="F90" s="212"/>
    </row>
    <row r="91" spans="1:7" ht="12.75" customHeight="1">
      <c r="A91" s="213" t="s">
        <v>1366</v>
      </c>
      <c r="B91" s="212"/>
      <c r="C91" s="212">
        <v>4197</v>
      </c>
      <c r="D91" s="212"/>
      <c r="E91" s="212">
        <f>SUM(B91:D91)</f>
        <v>4197</v>
      </c>
      <c r="F91" s="212" t="s">
        <v>1158</v>
      </c>
      <c r="G91" s="207">
        <v>2.5000000000000001E-2</v>
      </c>
    </row>
    <row r="92" spans="1:7" ht="12.75" customHeight="1">
      <c r="A92" s="209" t="s">
        <v>791</v>
      </c>
      <c r="B92" s="212"/>
      <c r="C92" s="212"/>
      <c r="D92" s="212"/>
      <c r="E92" s="212"/>
      <c r="F92" s="212"/>
    </row>
    <row r="93" spans="1:7" ht="12.75" customHeight="1">
      <c r="A93" s="213" t="s">
        <v>1367</v>
      </c>
      <c r="B93" s="212"/>
      <c r="C93" s="212">
        <v>636</v>
      </c>
      <c r="D93" s="212"/>
      <c r="E93" s="212">
        <f>SUM(B93:D93)</f>
        <v>636</v>
      </c>
      <c r="F93" s="212" t="s">
        <v>1122</v>
      </c>
      <c r="G93" s="207">
        <v>5.0000000000000001E-3</v>
      </c>
    </row>
    <row r="94" spans="1:7" ht="12.75" customHeight="1">
      <c r="A94" s="209" t="s">
        <v>791</v>
      </c>
      <c r="B94" s="212"/>
      <c r="C94" s="212"/>
      <c r="D94" s="212"/>
      <c r="E94" s="212"/>
      <c r="F94" s="212"/>
    </row>
    <row r="95" spans="1:7" ht="12.75" customHeight="1">
      <c r="A95" s="213" t="s">
        <v>1368</v>
      </c>
      <c r="B95" s="212"/>
      <c r="C95" s="212">
        <v>534</v>
      </c>
      <c r="D95" s="212"/>
      <c r="E95" s="212">
        <f>SUM(B95:D95)</f>
        <v>534</v>
      </c>
      <c r="F95" s="212" t="s">
        <v>1122</v>
      </c>
      <c r="G95" s="207">
        <v>5.0000000000000001E-3</v>
      </c>
    </row>
    <row r="96" spans="1:7" ht="12.75" customHeight="1">
      <c r="A96" s="209"/>
      <c r="B96" s="212"/>
      <c r="C96" s="212"/>
      <c r="D96" s="212"/>
      <c r="E96" s="212"/>
      <c r="F96" s="212"/>
    </row>
    <row r="97" spans="1:7" ht="12.75" customHeight="1">
      <c r="A97" s="209" t="s">
        <v>791</v>
      </c>
      <c r="B97" s="212"/>
      <c r="C97" s="212"/>
      <c r="D97" s="212"/>
      <c r="E97" s="212"/>
      <c r="F97" s="212"/>
    </row>
    <row r="98" spans="1:7" ht="12.75" customHeight="1">
      <c r="A98" s="209" t="s">
        <v>1159</v>
      </c>
      <c r="B98" s="212"/>
      <c r="C98" s="212"/>
      <c r="D98" s="212"/>
      <c r="E98" s="212"/>
      <c r="F98" s="212"/>
    </row>
    <row r="99" spans="1:7" ht="12.75" customHeight="1">
      <c r="A99" s="209" t="s">
        <v>791</v>
      </c>
      <c r="B99" s="212"/>
      <c r="C99" s="212"/>
      <c r="D99" s="212"/>
      <c r="E99" s="212"/>
      <c r="F99" s="212"/>
    </row>
    <row r="100" spans="1:7" ht="12.75" customHeight="1">
      <c r="A100" s="213" t="s">
        <v>1369</v>
      </c>
      <c r="B100" s="212"/>
      <c r="C100" s="212">
        <v>2350</v>
      </c>
      <c r="D100" s="212"/>
      <c r="E100" s="212">
        <f>SUM(B100:D100)</f>
        <v>2350</v>
      </c>
      <c r="F100" s="212" t="s">
        <v>1122</v>
      </c>
      <c r="G100" s="207">
        <v>2.1999999999999999E-2</v>
      </c>
    </row>
    <row r="101" spans="1:7" ht="12.75" customHeight="1">
      <c r="A101" s="209" t="s">
        <v>791</v>
      </c>
      <c r="B101" s="212"/>
      <c r="C101" s="212"/>
      <c r="D101" s="212"/>
      <c r="E101" s="212"/>
      <c r="F101" s="212"/>
    </row>
    <row r="102" spans="1:7" ht="12.75" customHeight="1">
      <c r="A102" s="213" t="s">
        <v>1370</v>
      </c>
      <c r="B102" s="212">
        <v>728</v>
      </c>
      <c r="C102" s="212"/>
      <c r="D102" s="212"/>
      <c r="E102" s="212">
        <f>SUM(B102:D102)</f>
        <v>728</v>
      </c>
      <c r="F102" s="212"/>
    </row>
    <row r="103" spans="1:7" ht="12.75" customHeight="1">
      <c r="A103" s="209" t="s">
        <v>791</v>
      </c>
      <c r="B103" s="212"/>
      <c r="C103" s="212"/>
      <c r="D103" s="212"/>
      <c r="E103" s="212"/>
      <c r="F103" s="212"/>
    </row>
    <row r="104" spans="1:7" ht="12.75" customHeight="1">
      <c r="A104" s="214"/>
      <c r="B104" s="214"/>
      <c r="C104" s="214"/>
      <c r="D104" s="214"/>
      <c r="E104" s="214"/>
      <c r="F104" s="214"/>
    </row>
    <row r="105" spans="1:7" ht="12.75" customHeight="1">
      <c r="A105" s="211" t="s">
        <v>1396</v>
      </c>
      <c r="B105" s="212">
        <v>0</v>
      </c>
      <c r="C105" s="212">
        <v>0</v>
      </c>
      <c r="D105" s="212" t="e">
        <f>#REF!</f>
        <v>#REF!</v>
      </c>
      <c r="E105" s="212" t="e">
        <f>SUM(B105:D105)</f>
        <v>#REF!</v>
      </c>
      <c r="F105" s="209" t="s">
        <v>791</v>
      </c>
    </row>
    <row r="106" spans="1:7" ht="12.75" customHeight="1">
      <c r="A106" s="209"/>
      <c r="B106" s="212"/>
      <c r="C106" s="212"/>
      <c r="D106" s="212"/>
      <c r="E106" s="212"/>
      <c r="F106" s="209"/>
    </row>
    <row r="107" spans="1:7" ht="12.75" customHeight="1">
      <c r="A107" s="209" t="s">
        <v>1161</v>
      </c>
      <c r="B107" s="212"/>
      <c r="C107" s="212"/>
      <c r="D107" s="212"/>
      <c r="E107" s="212"/>
      <c r="F107" s="212"/>
    </row>
    <row r="108" spans="1:7" ht="7.5" customHeight="1">
      <c r="A108" s="209" t="s">
        <v>791</v>
      </c>
      <c r="B108" s="212"/>
      <c r="C108" s="212"/>
      <c r="D108" s="212"/>
      <c r="E108" s="212"/>
      <c r="F108" s="212"/>
    </row>
    <row r="109" spans="1:7" ht="12.75" customHeight="1">
      <c r="A109" s="209" t="s">
        <v>1162</v>
      </c>
      <c r="B109" s="212"/>
      <c r="C109" s="212"/>
      <c r="D109" s="212"/>
      <c r="E109" s="212"/>
      <c r="F109" s="212"/>
    </row>
    <row r="110" spans="1:7" ht="7.5" customHeight="1">
      <c r="A110" s="209" t="s">
        <v>791</v>
      </c>
      <c r="B110" s="212"/>
      <c r="C110" s="212"/>
      <c r="D110" s="212"/>
      <c r="E110" s="212"/>
      <c r="F110" s="212"/>
    </row>
    <row r="111" spans="1:7" ht="12.75" customHeight="1">
      <c r="A111" s="209" t="s">
        <v>1163</v>
      </c>
      <c r="B111" s="212"/>
      <c r="C111" s="212"/>
      <c r="D111" s="212"/>
      <c r="E111" s="212"/>
      <c r="F111" s="212"/>
    </row>
    <row r="112" spans="1:7" ht="7.5" customHeight="1">
      <c r="A112" s="209" t="s">
        <v>791</v>
      </c>
      <c r="B112" s="212"/>
      <c r="C112" s="212"/>
      <c r="D112" s="212"/>
      <c r="E112" s="212"/>
      <c r="F112" s="212"/>
    </row>
    <row r="113" spans="1:6" ht="12.75" customHeight="1">
      <c r="A113" s="209" t="s">
        <v>1164</v>
      </c>
      <c r="B113" s="212"/>
      <c r="C113" s="212"/>
      <c r="D113" s="212"/>
      <c r="E113" s="212"/>
      <c r="F113" s="212"/>
    </row>
    <row r="114" spans="1:6" ht="12.75" customHeight="1">
      <c r="A114" s="209" t="s">
        <v>1165</v>
      </c>
      <c r="B114" s="212"/>
      <c r="C114" s="212"/>
      <c r="D114" s="212"/>
      <c r="E114" s="212"/>
      <c r="F114" s="212"/>
    </row>
    <row r="115" spans="1:6" ht="12.75" customHeight="1">
      <c r="A115" s="209" t="s">
        <v>1164</v>
      </c>
      <c r="B115" s="212"/>
      <c r="C115" s="212"/>
      <c r="D115" s="212"/>
      <c r="E115" s="212"/>
      <c r="F115" s="212"/>
    </row>
    <row r="116" spans="1:6" ht="12.75" customHeight="1">
      <c r="A116" s="209" t="s">
        <v>1166</v>
      </c>
      <c r="B116" s="212"/>
      <c r="C116" s="212"/>
      <c r="D116" s="212"/>
      <c r="E116" s="212"/>
      <c r="F116" s="212"/>
    </row>
    <row r="117" spans="1:6" ht="12.75" customHeight="1">
      <c r="A117" s="209" t="s">
        <v>1384</v>
      </c>
      <c r="B117" s="212"/>
      <c r="C117" s="212"/>
      <c r="D117" s="212"/>
      <c r="E117" s="212"/>
      <c r="F117" s="212"/>
    </row>
    <row r="118" spans="1:6" ht="12.75" customHeight="1">
      <c r="A118" s="209" t="s">
        <v>1167</v>
      </c>
      <c r="B118" s="212"/>
      <c r="C118" s="212"/>
      <c r="D118" s="212"/>
      <c r="E118" s="212"/>
      <c r="F118" s="212"/>
    </row>
    <row r="119" spans="1:6" ht="12.75" customHeight="1">
      <c r="A119" s="209" t="s">
        <v>1168</v>
      </c>
      <c r="B119" s="212"/>
      <c r="C119" s="212"/>
      <c r="D119" s="212"/>
      <c r="E119" s="212"/>
      <c r="F119" s="212"/>
    </row>
    <row r="120" spans="1:6" ht="12.75" customHeight="1">
      <c r="A120" s="209" t="s">
        <v>1167</v>
      </c>
      <c r="B120" s="212"/>
      <c r="C120" s="212"/>
      <c r="D120" s="212"/>
      <c r="E120" s="212"/>
      <c r="F120" s="212"/>
    </row>
    <row r="121" spans="1:6" ht="12.75" customHeight="1">
      <c r="A121" s="209" t="s">
        <v>1169</v>
      </c>
      <c r="B121" s="212"/>
      <c r="C121" s="212"/>
      <c r="D121" s="212"/>
      <c r="E121" s="212"/>
      <c r="F121" s="212"/>
    </row>
    <row r="122" spans="1:6" ht="12.75" customHeight="1">
      <c r="A122" s="209" t="s">
        <v>1164</v>
      </c>
      <c r="B122" s="212"/>
      <c r="C122" s="212"/>
      <c r="D122" s="212"/>
      <c r="E122" s="212"/>
      <c r="F122" s="212"/>
    </row>
    <row r="123" spans="1:6" ht="12.75" customHeight="1">
      <c r="A123" s="209" t="s">
        <v>791</v>
      </c>
      <c r="B123" s="212"/>
      <c r="C123" s="212"/>
      <c r="D123" s="212"/>
      <c r="E123" s="212"/>
      <c r="F123" s="212"/>
    </row>
    <row r="124" spans="1:6" ht="12.75" customHeight="1">
      <c r="A124" s="209" t="s">
        <v>1387</v>
      </c>
      <c r="B124" s="212"/>
      <c r="C124" s="212"/>
      <c r="D124" s="212"/>
      <c r="E124" s="212"/>
      <c r="F124" s="212"/>
    </row>
    <row r="125" spans="1:6" ht="12.75" customHeight="1">
      <c r="A125" s="209" t="s">
        <v>791</v>
      </c>
      <c r="B125" s="212"/>
      <c r="C125" s="212"/>
      <c r="D125" s="212"/>
      <c r="E125" s="212"/>
      <c r="F125" s="212"/>
    </row>
    <row r="126" spans="1:6" ht="12.75" customHeight="1">
      <c r="A126" s="209" t="s">
        <v>1170</v>
      </c>
      <c r="B126" s="212"/>
      <c r="C126" s="212"/>
      <c r="D126" s="212"/>
      <c r="E126" s="212"/>
      <c r="F126" s="212"/>
    </row>
    <row r="127" spans="1:6" ht="7.5" customHeight="1">
      <c r="A127" s="209" t="s">
        <v>791</v>
      </c>
      <c r="B127" s="212"/>
      <c r="C127" s="212"/>
      <c r="D127" s="212"/>
      <c r="E127" s="212"/>
      <c r="F127" s="212"/>
    </row>
    <row r="128" spans="1:6" ht="12.75" customHeight="1">
      <c r="A128" s="209" t="s">
        <v>1171</v>
      </c>
      <c r="B128" s="212"/>
      <c r="C128" s="212"/>
      <c r="D128" s="212"/>
      <c r="E128" s="212"/>
      <c r="F128" s="212"/>
    </row>
    <row r="129" spans="1:7" ht="7.5" customHeight="1">
      <c r="A129" s="209" t="s">
        <v>791</v>
      </c>
      <c r="B129" s="212"/>
      <c r="C129" s="212"/>
      <c r="D129" s="212"/>
      <c r="E129" s="212"/>
      <c r="F129" s="212"/>
    </row>
    <row r="130" spans="1:7" ht="12.75" customHeight="1">
      <c r="A130" s="209" t="s">
        <v>1172</v>
      </c>
      <c r="B130" s="212"/>
      <c r="C130" s="212"/>
      <c r="D130" s="212"/>
      <c r="E130" s="212"/>
      <c r="F130" s="212"/>
    </row>
    <row r="131" spans="1:7" ht="7.5" customHeight="1">
      <c r="A131" s="209" t="s">
        <v>791</v>
      </c>
      <c r="B131" s="212"/>
      <c r="C131" s="212"/>
      <c r="D131" s="212"/>
      <c r="E131" s="212"/>
      <c r="F131" s="212"/>
    </row>
    <row r="132" spans="1:7" ht="12.75" customHeight="1">
      <c r="A132" s="209" t="s">
        <v>1173</v>
      </c>
      <c r="B132" s="212"/>
      <c r="C132" s="212"/>
      <c r="D132" s="212"/>
      <c r="E132" s="212"/>
      <c r="F132" s="212"/>
    </row>
    <row r="133" spans="1:7" ht="7.5" customHeight="1">
      <c r="A133" s="209" t="s">
        <v>791</v>
      </c>
      <c r="B133" s="212"/>
      <c r="C133" s="212"/>
      <c r="D133" s="212"/>
      <c r="E133" s="212"/>
      <c r="F133" s="212"/>
    </row>
    <row r="134" spans="1:7" ht="12.75" customHeight="1">
      <c r="A134" s="213" t="s">
        <v>1383</v>
      </c>
      <c r="B134" s="212"/>
      <c r="C134" s="212"/>
      <c r="D134" s="212">
        <v>649512</v>
      </c>
      <c r="E134" s="212">
        <f>SUM(B134:D134)</f>
        <v>649512</v>
      </c>
      <c r="F134" s="212" t="s">
        <v>1174</v>
      </c>
      <c r="G134" s="207">
        <f>1.5*2*8</f>
        <v>24</v>
      </c>
    </row>
    <row r="135" spans="1:7" ht="12.75" customHeight="1">
      <c r="A135" s="209" t="s">
        <v>791</v>
      </c>
      <c r="B135" s="212"/>
      <c r="C135" s="212"/>
      <c r="D135" s="212"/>
      <c r="E135" s="212"/>
      <c r="F135" s="212"/>
    </row>
    <row r="136" spans="1:7" ht="12.75" customHeight="1">
      <c r="A136" s="213" t="s">
        <v>1385</v>
      </c>
      <c r="B136" s="212"/>
      <c r="C136" s="212"/>
      <c r="D136" s="212">
        <v>1117497</v>
      </c>
      <c r="E136" s="212">
        <f>SUM(B136:D136)</f>
        <v>1117497</v>
      </c>
      <c r="F136" s="212" t="s">
        <v>1175</v>
      </c>
      <c r="G136" s="207">
        <f>2.17*2*8</f>
        <v>34.72</v>
      </c>
    </row>
    <row r="137" spans="1:7" ht="12.75" customHeight="1">
      <c r="A137" s="209" t="s">
        <v>791</v>
      </c>
      <c r="B137" s="212"/>
      <c r="C137" s="212"/>
      <c r="D137" s="212"/>
      <c r="E137" s="212"/>
      <c r="F137" s="212"/>
    </row>
    <row r="138" spans="1:7" ht="12.75" customHeight="1">
      <c r="A138" s="213" t="s">
        <v>1386</v>
      </c>
      <c r="B138" s="212"/>
      <c r="C138" s="212"/>
      <c r="D138" s="212">
        <v>494030</v>
      </c>
      <c r="E138" s="212">
        <f>SUM(B138:D138)</f>
        <v>494030</v>
      </c>
      <c r="F138" s="212" t="s">
        <v>1176</v>
      </c>
      <c r="G138" s="207">
        <f>2.17*2*8</f>
        <v>34.72</v>
      </c>
    </row>
    <row r="139" spans="1:7" ht="12.75" customHeight="1">
      <c r="A139" s="209" t="s">
        <v>791</v>
      </c>
      <c r="B139" s="212"/>
      <c r="C139" s="212"/>
      <c r="D139" s="212"/>
      <c r="E139" s="212"/>
      <c r="F139" s="212"/>
    </row>
    <row r="140" spans="1:7" ht="12.75" customHeight="1">
      <c r="A140" s="209" t="s">
        <v>1177</v>
      </c>
      <c r="B140" s="212"/>
      <c r="C140" s="212"/>
      <c r="D140" s="212"/>
      <c r="E140" s="212"/>
      <c r="F140" s="212"/>
    </row>
    <row r="141" spans="1:7" ht="12.75" customHeight="1">
      <c r="A141" s="209" t="s">
        <v>791</v>
      </c>
      <c r="B141" s="212"/>
      <c r="C141" s="212"/>
      <c r="D141" s="212"/>
      <c r="E141" s="212"/>
      <c r="F141" s="212"/>
    </row>
    <row r="142" spans="1:7" ht="12.75" customHeight="1">
      <c r="A142" s="213" t="s">
        <v>1403</v>
      </c>
      <c r="B142" s="212"/>
      <c r="C142" s="212"/>
      <c r="D142" s="212">
        <v>100872</v>
      </c>
      <c r="E142" s="212">
        <f>SUM(B142:D142)</f>
        <v>100872</v>
      </c>
      <c r="F142" s="212" t="s">
        <v>1178</v>
      </c>
      <c r="G142" s="207">
        <f>1.5*2*1</f>
        <v>3</v>
      </c>
    </row>
    <row r="143" spans="1:7" ht="12.75" customHeight="1">
      <c r="A143" s="209" t="s">
        <v>791</v>
      </c>
      <c r="B143" s="212"/>
      <c r="C143" s="212"/>
      <c r="D143" s="212"/>
      <c r="E143" s="212"/>
      <c r="F143" s="212"/>
    </row>
    <row r="144" spans="1:7" ht="12.75" customHeight="1">
      <c r="A144" s="213" t="s">
        <v>1401</v>
      </c>
      <c r="B144" s="212"/>
      <c r="C144" s="212"/>
      <c r="D144" s="212">
        <v>139687</v>
      </c>
      <c r="E144" s="212">
        <f>SUM(B144:D144)</f>
        <v>139687</v>
      </c>
      <c r="F144" s="212" t="s">
        <v>1179</v>
      </c>
      <c r="G144" s="207">
        <f>2.17*2*1</f>
        <v>4.34</v>
      </c>
    </row>
    <row r="145" spans="1:7" ht="12.75" customHeight="1">
      <c r="A145" s="209" t="s">
        <v>791</v>
      </c>
      <c r="B145" s="212"/>
      <c r="C145" s="212"/>
      <c r="D145" s="212"/>
      <c r="E145" s="212"/>
      <c r="F145" s="212"/>
    </row>
    <row r="146" spans="1:7" ht="12.75" customHeight="1">
      <c r="A146" s="213" t="s">
        <v>1402</v>
      </c>
      <c r="B146" s="212"/>
      <c r="C146" s="212"/>
      <c r="D146" s="212">
        <v>109780</v>
      </c>
      <c r="E146" s="212">
        <f>SUM(B146:D146)</f>
        <v>109780</v>
      </c>
      <c r="F146" s="212" t="s">
        <v>1180</v>
      </c>
      <c r="G146" s="207">
        <f>2.17*2*1</f>
        <v>4.34</v>
      </c>
    </row>
    <row r="147" spans="1:7" ht="12.75" customHeight="1">
      <c r="A147" s="209" t="s">
        <v>791</v>
      </c>
      <c r="B147" s="212"/>
      <c r="C147" s="212"/>
      <c r="D147" s="212"/>
      <c r="E147" s="212"/>
      <c r="F147" s="212"/>
    </row>
    <row r="148" spans="1:7" ht="12.75" customHeight="1">
      <c r="A148" s="209" t="s">
        <v>1181</v>
      </c>
      <c r="B148" s="212">
        <v>0</v>
      </c>
      <c r="C148" s="212">
        <v>0</v>
      </c>
      <c r="D148" s="212">
        <f>SUM(D142:D147)</f>
        <v>350339</v>
      </c>
      <c r="E148" s="212">
        <f>SUM(E142:E147)</f>
        <v>350339</v>
      </c>
      <c r="F148" s="212"/>
    </row>
    <row r="149" spans="1:7" ht="12.75" customHeight="1">
      <c r="A149" s="209" t="s">
        <v>791</v>
      </c>
      <c r="B149" s="212"/>
      <c r="C149" s="212"/>
      <c r="D149" s="212"/>
      <c r="E149" s="212"/>
      <c r="F149" s="212"/>
    </row>
    <row r="150" spans="1:7" ht="12.75" customHeight="1">
      <c r="A150" s="209" t="s">
        <v>1182</v>
      </c>
      <c r="B150" s="212"/>
      <c r="C150" s="212"/>
      <c r="D150" s="212"/>
      <c r="E150" s="212"/>
      <c r="F150" s="212"/>
    </row>
    <row r="151" spans="1:7" ht="12.75" customHeight="1">
      <c r="A151" s="209" t="s">
        <v>791</v>
      </c>
      <c r="B151" s="212"/>
      <c r="C151" s="212"/>
      <c r="D151" s="212"/>
      <c r="E151" s="212"/>
      <c r="F151" s="212"/>
    </row>
    <row r="152" spans="1:7" ht="12.75" customHeight="1">
      <c r="A152" s="209" t="s">
        <v>1381</v>
      </c>
      <c r="B152" s="212"/>
      <c r="C152" s="212"/>
      <c r="D152" s="212"/>
      <c r="E152" s="212"/>
      <c r="F152" s="212"/>
    </row>
    <row r="153" spans="1:7" ht="12.75" customHeight="1">
      <c r="A153" s="209" t="s">
        <v>791</v>
      </c>
      <c r="B153" s="212"/>
      <c r="C153" s="212"/>
      <c r="D153" s="212"/>
      <c r="E153" s="212"/>
      <c r="F153" s="212"/>
    </row>
    <row r="154" spans="1:7" ht="12.75" customHeight="1">
      <c r="A154" s="209" t="s">
        <v>1183</v>
      </c>
      <c r="B154" s="212"/>
      <c r="C154" s="212"/>
      <c r="D154" s="212"/>
      <c r="E154" s="212"/>
      <c r="F154" s="212"/>
      <c r="G154" s="207">
        <v>2</v>
      </c>
    </row>
    <row r="155" spans="1:7" ht="12.75" customHeight="1">
      <c r="A155" s="209" t="s">
        <v>791</v>
      </c>
      <c r="B155" s="212"/>
      <c r="C155" s="212"/>
      <c r="D155" s="212"/>
      <c r="E155" s="212"/>
      <c r="F155" s="212"/>
    </row>
    <row r="156" spans="1:7" ht="12.75" customHeight="1">
      <c r="A156" s="209" t="s">
        <v>1382</v>
      </c>
      <c r="B156" s="212"/>
      <c r="C156" s="212"/>
      <c r="D156" s="212"/>
      <c r="E156" s="212"/>
      <c r="F156" s="212"/>
    </row>
    <row r="157" spans="1:7" ht="12.75" customHeight="1">
      <c r="A157" s="209" t="s">
        <v>791</v>
      </c>
      <c r="B157" s="212"/>
      <c r="C157" s="212"/>
      <c r="D157" s="212"/>
      <c r="E157" s="212"/>
      <c r="F157" s="212"/>
    </row>
    <row r="158" spans="1:7" ht="12.75" customHeight="1">
      <c r="A158" s="214" t="s">
        <v>1183</v>
      </c>
      <c r="B158" s="217"/>
      <c r="C158" s="217"/>
      <c r="D158" s="217"/>
      <c r="E158" s="217"/>
      <c r="F158" s="217"/>
      <c r="G158" s="207">
        <v>2</v>
      </c>
    </row>
    <row r="159" spans="1:7" ht="12.75" hidden="1" customHeight="1">
      <c r="A159" s="211" t="s">
        <v>1184</v>
      </c>
      <c r="B159" s="212">
        <v>0</v>
      </c>
      <c r="C159" s="212">
        <v>69555</v>
      </c>
      <c r="D159" s="212">
        <v>0</v>
      </c>
      <c r="E159" s="212">
        <f>SUM(B159:D159)</f>
        <v>69555</v>
      </c>
      <c r="F159" s="209" t="s">
        <v>791</v>
      </c>
    </row>
    <row r="160" spans="1:7" ht="12.75" hidden="1" customHeight="1">
      <c r="A160" s="209" t="s">
        <v>1185</v>
      </c>
      <c r="B160" s="212"/>
      <c r="C160" s="212"/>
      <c r="D160" s="212"/>
      <c r="E160" s="212"/>
      <c r="F160" s="209"/>
    </row>
    <row r="161" spans="1:6" ht="12.75" hidden="1" customHeight="1">
      <c r="A161" s="209"/>
      <c r="B161" s="212"/>
      <c r="C161" s="212"/>
      <c r="D161" s="212"/>
      <c r="E161" s="212"/>
      <c r="F161" s="209"/>
    </row>
    <row r="162" spans="1:6" ht="12.75" hidden="1" customHeight="1">
      <c r="A162" s="209" t="s">
        <v>1186</v>
      </c>
      <c r="B162" s="212"/>
      <c r="C162" s="212"/>
      <c r="D162" s="212"/>
      <c r="E162" s="212"/>
      <c r="F162" s="212"/>
    </row>
    <row r="163" spans="1:6" ht="12.75" hidden="1" customHeight="1">
      <c r="A163" s="209" t="s">
        <v>791</v>
      </c>
      <c r="B163" s="212"/>
      <c r="C163" s="212"/>
      <c r="D163" s="212"/>
      <c r="E163" s="212"/>
      <c r="F163" s="212"/>
    </row>
    <row r="164" spans="1:6" ht="12.75" hidden="1" customHeight="1">
      <c r="A164" s="209" t="s">
        <v>1187</v>
      </c>
      <c r="B164" s="212"/>
      <c r="C164" s="212"/>
      <c r="D164" s="212"/>
      <c r="E164" s="212"/>
      <c r="F164" s="212"/>
    </row>
    <row r="165" spans="1:6" ht="12.75" hidden="1" customHeight="1">
      <c r="A165" s="209" t="s">
        <v>791</v>
      </c>
      <c r="B165" s="212"/>
      <c r="C165" s="212"/>
      <c r="D165" s="212"/>
      <c r="E165" s="212"/>
      <c r="F165" s="212"/>
    </row>
    <row r="166" spans="1:6" ht="12.75" hidden="1" customHeight="1">
      <c r="A166" s="209" t="s">
        <v>1188</v>
      </c>
      <c r="B166" s="212"/>
      <c r="C166" s="212"/>
      <c r="D166" s="212"/>
      <c r="E166" s="212"/>
      <c r="F166" s="212"/>
    </row>
    <row r="167" spans="1:6" ht="12.75" hidden="1" customHeight="1">
      <c r="A167" s="209" t="s">
        <v>791</v>
      </c>
      <c r="B167" s="212"/>
      <c r="C167" s="212"/>
      <c r="D167" s="212"/>
      <c r="E167" s="212"/>
      <c r="F167" s="212"/>
    </row>
    <row r="168" spans="1:6" ht="12.75" hidden="1" customHeight="1">
      <c r="A168" s="213" t="s">
        <v>1189</v>
      </c>
      <c r="B168" s="212"/>
      <c r="C168" s="212">
        <v>38767</v>
      </c>
      <c r="D168" s="212"/>
      <c r="E168" s="212">
        <f>SUM(B168:D168)</f>
        <v>38767</v>
      </c>
      <c r="F168" s="212" t="s">
        <v>1158</v>
      </c>
    </row>
    <row r="169" spans="1:6" ht="12.75" hidden="1" customHeight="1">
      <c r="A169" s="214"/>
      <c r="B169" s="217"/>
      <c r="C169" s="217"/>
      <c r="D169" s="217"/>
      <c r="E169" s="217"/>
      <c r="F169" s="212"/>
    </row>
    <row r="170" spans="1:6" ht="12.75" hidden="1" customHeight="1">
      <c r="A170" s="209" t="s">
        <v>1190</v>
      </c>
      <c r="B170" s="212"/>
      <c r="C170" s="212"/>
      <c r="D170" s="212"/>
      <c r="E170" s="212"/>
      <c r="F170" s="212"/>
    </row>
    <row r="171" spans="1:6" ht="12.75" hidden="1" customHeight="1">
      <c r="A171" s="209" t="s">
        <v>791</v>
      </c>
      <c r="B171" s="212"/>
      <c r="C171" s="212"/>
      <c r="D171" s="212"/>
      <c r="E171" s="212"/>
      <c r="F171" s="212"/>
    </row>
    <row r="172" spans="1:6" ht="12.75" hidden="1" customHeight="1">
      <c r="A172" s="213" t="s">
        <v>1191</v>
      </c>
      <c r="B172" s="212"/>
      <c r="C172" s="212">
        <v>30788</v>
      </c>
      <c r="D172" s="212"/>
      <c r="E172" s="212">
        <f>SUM(B172:D172)</f>
        <v>30788</v>
      </c>
      <c r="F172" s="212" t="s">
        <v>1122</v>
      </c>
    </row>
    <row r="173" spans="1:6" ht="12.75" hidden="1" customHeight="1">
      <c r="A173" s="209"/>
      <c r="B173" s="209"/>
      <c r="C173" s="209"/>
      <c r="D173" s="209"/>
      <c r="E173" s="209"/>
      <c r="F173" s="209"/>
    </row>
    <row r="174" spans="1:6" ht="12.75" hidden="1" customHeight="1" thickBot="1">
      <c r="A174" s="218" t="s">
        <v>1123</v>
      </c>
      <c r="B174" s="219">
        <v>0</v>
      </c>
      <c r="C174" s="219">
        <v>69555</v>
      </c>
      <c r="D174" s="219">
        <v>0</v>
      </c>
      <c r="E174" s="219">
        <f>SUM(E168:E173)</f>
        <v>69555</v>
      </c>
      <c r="F174" s="209"/>
    </row>
    <row r="175" spans="1:6" ht="12.75" hidden="1" customHeight="1">
      <c r="A175" s="209"/>
      <c r="B175" s="209"/>
      <c r="C175" s="209"/>
      <c r="D175" s="209"/>
      <c r="E175" s="209"/>
      <c r="F175" s="209"/>
    </row>
    <row r="176" spans="1:6" ht="12.75" hidden="1" customHeight="1">
      <c r="A176" s="211" t="s">
        <v>1192</v>
      </c>
      <c r="B176" s="212">
        <v>9089</v>
      </c>
      <c r="C176" s="212">
        <v>31950</v>
      </c>
      <c r="D176" s="212">
        <v>0</v>
      </c>
      <c r="E176" s="212">
        <f>SUM(B176:D176)</f>
        <v>41039</v>
      </c>
      <c r="F176" s="209" t="s">
        <v>791</v>
      </c>
    </row>
    <row r="177" spans="1:6" ht="12.75" hidden="1" customHeight="1">
      <c r="A177" s="209"/>
      <c r="B177" s="212"/>
      <c r="C177" s="212"/>
      <c r="D177" s="212"/>
      <c r="E177" s="212"/>
      <c r="F177" s="209"/>
    </row>
    <row r="178" spans="1:6" ht="12.75" hidden="1" customHeight="1">
      <c r="A178" s="209" t="s">
        <v>1193</v>
      </c>
      <c r="B178" s="212"/>
      <c r="C178" s="212"/>
      <c r="D178" s="212"/>
      <c r="E178" s="212"/>
      <c r="F178" s="212"/>
    </row>
    <row r="179" spans="1:6" ht="12.75" hidden="1" customHeight="1">
      <c r="A179" s="209" t="s">
        <v>791</v>
      </c>
      <c r="B179" s="212"/>
      <c r="C179" s="212"/>
      <c r="D179" s="212"/>
      <c r="E179" s="212"/>
      <c r="F179" s="212"/>
    </row>
    <row r="180" spans="1:6" ht="12.75" hidden="1" customHeight="1">
      <c r="A180" s="209" t="s">
        <v>1194</v>
      </c>
      <c r="B180" s="212"/>
      <c r="C180" s="212"/>
      <c r="D180" s="212"/>
      <c r="E180" s="212"/>
      <c r="F180" s="212"/>
    </row>
    <row r="181" spans="1:6" ht="12.75" hidden="1" customHeight="1">
      <c r="A181" s="209" t="s">
        <v>791</v>
      </c>
      <c r="B181" s="212"/>
      <c r="C181" s="212"/>
      <c r="D181" s="212"/>
      <c r="E181" s="212"/>
      <c r="F181" s="212"/>
    </row>
    <row r="182" spans="1:6" ht="12.75" hidden="1" customHeight="1">
      <c r="A182" s="209" t="s">
        <v>1195</v>
      </c>
      <c r="B182" s="212"/>
      <c r="C182" s="212"/>
      <c r="D182" s="212"/>
      <c r="E182" s="212"/>
      <c r="F182" s="212"/>
    </row>
    <row r="183" spans="1:6" ht="12.75" hidden="1" customHeight="1">
      <c r="A183" s="209" t="s">
        <v>791</v>
      </c>
      <c r="B183" s="212"/>
      <c r="C183" s="212"/>
      <c r="D183" s="212"/>
      <c r="E183" s="212"/>
      <c r="F183" s="212"/>
    </row>
    <row r="184" spans="1:6" ht="12.75" hidden="1" customHeight="1">
      <c r="A184" s="213" t="s">
        <v>1196</v>
      </c>
      <c r="B184" s="212">
        <v>3805</v>
      </c>
      <c r="C184" s="212"/>
      <c r="D184" s="212"/>
      <c r="E184" s="212">
        <f>SUM(B184:D184)</f>
        <v>3805</v>
      </c>
      <c r="F184" s="212" t="s">
        <v>1197</v>
      </c>
    </row>
    <row r="185" spans="1:6" ht="12.75" hidden="1" customHeight="1">
      <c r="A185" s="209"/>
      <c r="B185" s="212"/>
      <c r="C185" s="212"/>
      <c r="D185" s="212"/>
      <c r="E185" s="212"/>
      <c r="F185" s="212"/>
    </row>
    <row r="186" spans="1:6" ht="12.75" hidden="1" customHeight="1">
      <c r="A186" s="209" t="s">
        <v>1198</v>
      </c>
      <c r="B186" s="212"/>
      <c r="C186" s="212"/>
      <c r="D186" s="212"/>
      <c r="E186" s="212"/>
      <c r="F186" s="212"/>
    </row>
    <row r="187" spans="1:6" ht="12.75" hidden="1" customHeight="1">
      <c r="A187" s="209" t="s">
        <v>791</v>
      </c>
      <c r="B187" s="212"/>
      <c r="C187" s="212"/>
      <c r="D187" s="212"/>
      <c r="E187" s="212"/>
      <c r="F187" s="212"/>
    </row>
    <row r="188" spans="1:6" ht="12.75" hidden="1" customHeight="1">
      <c r="A188" s="213" t="s">
        <v>1199</v>
      </c>
      <c r="B188" s="212">
        <v>7560</v>
      </c>
      <c r="C188" s="212"/>
      <c r="D188" s="212"/>
      <c r="E188" s="212">
        <f>SUM(B188:D188)</f>
        <v>7560</v>
      </c>
      <c r="F188" s="212" t="s">
        <v>1200</v>
      </c>
    </row>
    <row r="189" spans="1:6" ht="12.75" hidden="1" customHeight="1">
      <c r="A189" s="209" t="s">
        <v>791</v>
      </c>
      <c r="B189" s="212"/>
      <c r="C189" s="212"/>
      <c r="D189" s="212"/>
      <c r="E189" s="212"/>
      <c r="F189" s="212"/>
    </row>
    <row r="190" spans="1:6" ht="12.75" hidden="1" customHeight="1">
      <c r="A190" s="209" t="s">
        <v>1201</v>
      </c>
      <c r="B190" s="212"/>
      <c r="C190" s="212"/>
      <c r="D190" s="212"/>
      <c r="E190" s="212"/>
      <c r="F190" s="212"/>
    </row>
    <row r="191" spans="1:6" ht="12.75" hidden="1" customHeight="1">
      <c r="A191" s="209" t="s">
        <v>791</v>
      </c>
      <c r="B191" s="212"/>
      <c r="C191" s="212"/>
      <c r="D191" s="212"/>
      <c r="E191" s="212"/>
      <c r="F191" s="212"/>
    </row>
    <row r="192" spans="1:6" ht="12.75" hidden="1" customHeight="1">
      <c r="A192" s="213" t="s">
        <v>1202</v>
      </c>
      <c r="B192" s="212">
        <v>-2614</v>
      </c>
      <c r="C192" s="212"/>
      <c r="D192" s="212"/>
      <c r="E192" s="212">
        <f>SUM(B192:D192)</f>
        <v>-2614</v>
      </c>
      <c r="F192" s="212"/>
    </row>
    <row r="193" spans="1:6" ht="12.75" hidden="1" customHeight="1">
      <c r="A193" s="209"/>
      <c r="B193" s="212"/>
      <c r="C193" s="212"/>
      <c r="D193" s="212"/>
      <c r="E193" s="212"/>
      <c r="F193" s="212"/>
    </row>
    <row r="194" spans="1:6" ht="12.75" hidden="1" customHeight="1">
      <c r="A194" s="209" t="s">
        <v>1203</v>
      </c>
      <c r="B194" s="212"/>
      <c r="C194" s="212"/>
      <c r="D194" s="212"/>
      <c r="E194" s="212"/>
      <c r="F194" s="212"/>
    </row>
    <row r="195" spans="1:6" ht="12.75" hidden="1" customHeight="1">
      <c r="A195" s="209" t="s">
        <v>791</v>
      </c>
      <c r="B195" s="212"/>
      <c r="C195" s="212"/>
      <c r="D195" s="212"/>
      <c r="E195" s="212"/>
      <c r="F195" s="212"/>
    </row>
    <row r="196" spans="1:6" ht="12.75" hidden="1" customHeight="1">
      <c r="A196" s="213" t="s">
        <v>1204</v>
      </c>
      <c r="B196" s="212">
        <v>151</v>
      </c>
      <c r="C196" s="212"/>
      <c r="D196" s="212"/>
      <c r="E196" s="212">
        <f>SUM(B196:D196)</f>
        <v>151</v>
      </c>
      <c r="F196" s="212" t="s">
        <v>1205</v>
      </c>
    </row>
    <row r="197" spans="1:6" ht="12.75" hidden="1" customHeight="1">
      <c r="A197" s="209" t="s">
        <v>791</v>
      </c>
      <c r="B197" s="212"/>
      <c r="C197" s="212"/>
      <c r="D197" s="212"/>
      <c r="E197" s="212"/>
      <c r="F197" s="212"/>
    </row>
    <row r="198" spans="1:6" ht="12.75" hidden="1" customHeight="1">
      <c r="A198" s="209" t="s">
        <v>1206</v>
      </c>
      <c r="B198" s="212"/>
      <c r="C198" s="212"/>
      <c r="D198" s="212"/>
      <c r="E198" s="212"/>
      <c r="F198" s="212"/>
    </row>
    <row r="199" spans="1:6" ht="12.75" hidden="1" customHeight="1">
      <c r="A199" s="209" t="s">
        <v>791</v>
      </c>
      <c r="B199" s="212"/>
      <c r="C199" s="212"/>
      <c r="D199" s="212"/>
      <c r="E199" s="212"/>
      <c r="F199" s="212"/>
    </row>
    <row r="200" spans="1:6" ht="12.75" hidden="1" customHeight="1">
      <c r="A200" s="213" t="s">
        <v>1207</v>
      </c>
      <c r="B200" s="212">
        <v>82</v>
      </c>
      <c r="C200" s="212"/>
      <c r="D200" s="212"/>
      <c r="E200" s="212">
        <f>SUM(B200:D200)</f>
        <v>82</v>
      </c>
      <c r="F200" s="212" t="s">
        <v>1208</v>
      </c>
    </row>
    <row r="201" spans="1:6" ht="12.75" hidden="1" customHeight="1">
      <c r="A201" s="209" t="s">
        <v>791</v>
      </c>
      <c r="B201" s="212"/>
      <c r="C201" s="212"/>
      <c r="D201" s="212"/>
      <c r="E201" s="212"/>
      <c r="F201" s="212"/>
    </row>
    <row r="202" spans="1:6" ht="12.75" hidden="1" customHeight="1">
      <c r="A202" s="209" t="s">
        <v>1209</v>
      </c>
      <c r="B202" s="212"/>
      <c r="C202" s="212"/>
      <c r="D202" s="212"/>
      <c r="E202" s="212"/>
      <c r="F202" s="212"/>
    </row>
    <row r="203" spans="1:6" ht="12.75" hidden="1" customHeight="1">
      <c r="A203" s="209" t="s">
        <v>791</v>
      </c>
      <c r="B203" s="212"/>
      <c r="C203" s="212"/>
      <c r="D203" s="212"/>
      <c r="E203" s="212"/>
      <c r="F203" s="212"/>
    </row>
    <row r="204" spans="1:6" ht="12.75" hidden="1" customHeight="1">
      <c r="A204" s="213" t="s">
        <v>1210</v>
      </c>
      <c r="B204" s="212">
        <v>105</v>
      </c>
      <c r="C204" s="212"/>
      <c r="D204" s="212"/>
      <c r="E204" s="212">
        <f>SUM(B204:D204)</f>
        <v>105</v>
      </c>
      <c r="F204" s="212" t="s">
        <v>1211</v>
      </c>
    </row>
    <row r="205" spans="1:6" ht="12.75" hidden="1" customHeight="1">
      <c r="A205" s="209" t="s">
        <v>791</v>
      </c>
      <c r="B205" s="212"/>
      <c r="C205" s="212"/>
      <c r="D205" s="212"/>
      <c r="E205" s="212"/>
      <c r="F205" s="212"/>
    </row>
    <row r="206" spans="1:6" ht="12.75" hidden="1" customHeight="1">
      <c r="A206" s="209" t="s">
        <v>1212</v>
      </c>
      <c r="B206" s="220">
        <v>9089</v>
      </c>
      <c r="C206" s="220">
        <v>0</v>
      </c>
      <c r="D206" s="220">
        <v>0</v>
      </c>
      <c r="E206" s="220">
        <f t="shared" ref="E206" si="0">SUM(E184:E205)</f>
        <v>9089</v>
      </c>
      <c r="F206" s="212"/>
    </row>
    <row r="207" spans="1:6" ht="12.75" hidden="1" customHeight="1">
      <c r="A207" s="209" t="s">
        <v>791</v>
      </c>
      <c r="B207" s="212"/>
      <c r="C207" s="212"/>
      <c r="D207" s="212"/>
      <c r="E207" s="212"/>
      <c r="F207" s="212"/>
    </row>
    <row r="208" spans="1:6" ht="12.75" hidden="1" customHeight="1">
      <c r="A208" s="209" t="s">
        <v>1213</v>
      </c>
      <c r="B208" s="212"/>
      <c r="C208" s="212"/>
      <c r="D208" s="212"/>
      <c r="E208" s="212"/>
      <c r="F208" s="212"/>
    </row>
    <row r="209" spans="1:6" ht="12.75" hidden="1" customHeight="1">
      <c r="A209" s="209" t="s">
        <v>791</v>
      </c>
      <c r="B209" s="212"/>
      <c r="C209" s="212"/>
      <c r="D209" s="212"/>
      <c r="E209" s="212"/>
      <c r="F209" s="212"/>
    </row>
    <row r="210" spans="1:6" ht="12.75" hidden="1" customHeight="1">
      <c r="A210" s="209" t="s">
        <v>1214</v>
      </c>
      <c r="B210" s="212"/>
      <c r="C210" s="212"/>
      <c r="D210" s="212"/>
      <c r="E210" s="212"/>
      <c r="F210" s="212"/>
    </row>
    <row r="211" spans="1:6" ht="12.75" hidden="1" customHeight="1">
      <c r="A211" s="209" t="s">
        <v>791</v>
      </c>
      <c r="B211" s="212"/>
      <c r="C211" s="212"/>
      <c r="D211" s="212"/>
      <c r="E211" s="212"/>
      <c r="F211" s="212"/>
    </row>
    <row r="212" spans="1:6" ht="12.75" hidden="1" customHeight="1">
      <c r="A212" s="213" t="s">
        <v>1215</v>
      </c>
      <c r="B212" s="212"/>
      <c r="C212" s="212">
        <v>27845</v>
      </c>
      <c r="D212" s="212"/>
      <c r="E212" s="212">
        <f>SUM(B212:D212)</f>
        <v>27845</v>
      </c>
      <c r="F212" s="212" t="s">
        <v>1216</v>
      </c>
    </row>
    <row r="213" spans="1:6" ht="12.75" hidden="1" customHeight="1">
      <c r="A213" s="209"/>
      <c r="B213" s="212"/>
      <c r="C213" s="212"/>
      <c r="D213" s="212"/>
      <c r="E213" s="212"/>
      <c r="F213" s="212"/>
    </row>
    <row r="214" spans="1:6" ht="12.75" hidden="1" customHeight="1">
      <c r="A214" s="209" t="s">
        <v>1217</v>
      </c>
      <c r="B214" s="212"/>
      <c r="C214" s="212"/>
      <c r="D214" s="212"/>
      <c r="E214" s="212"/>
      <c r="F214" s="212"/>
    </row>
    <row r="215" spans="1:6" ht="12.75" hidden="1" customHeight="1">
      <c r="A215" s="209" t="s">
        <v>791</v>
      </c>
      <c r="B215" s="212"/>
      <c r="C215" s="212"/>
      <c r="D215" s="212"/>
      <c r="E215" s="212"/>
      <c r="F215" s="212"/>
    </row>
    <row r="216" spans="1:6" ht="12.75" hidden="1" customHeight="1">
      <c r="A216" s="213" t="s">
        <v>1218</v>
      </c>
      <c r="B216" s="212"/>
      <c r="C216" s="212">
        <v>4105</v>
      </c>
      <c r="D216" s="212"/>
      <c r="E216" s="212">
        <f>SUM(B216:D216)</f>
        <v>4105</v>
      </c>
      <c r="F216" s="212" t="s">
        <v>1122</v>
      </c>
    </row>
    <row r="217" spans="1:6" ht="12.75" hidden="1" customHeight="1">
      <c r="A217" s="209" t="s">
        <v>791</v>
      </c>
      <c r="B217" s="212"/>
      <c r="C217" s="212"/>
      <c r="D217" s="212"/>
      <c r="E217" s="212"/>
      <c r="F217" s="212"/>
    </row>
    <row r="218" spans="1:6" ht="12.75" hidden="1" customHeight="1">
      <c r="A218" s="209" t="s">
        <v>1212</v>
      </c>
      <c r="B218" s="220">
        <v>0</v>
      </c>
      <c r="C218" s="220">
        <v>31950</v>
      </c>
      <c r="D218" s="220">
        <v>0</v>
      </c>
      <c r="E218" s="220">
        <f t="shared" ref="E218" si="1">SUM(E212:E217)</f>
        <v>31950</v>
      </c>
      <c r="F218" s="212"/>
    </row>
    <row r="219" spans="1:6" ht="12.75" hidden="1" customHeight="1">
      <c r="A219" s="214"/>
      <c r="B219" s="214"/>
      <c r="C219" s="214"/>
      <c r="D219" s="214"/>
      <c r="E219" s="214"/>
      <c r="F219" s="209"/>
    </row>
    <row r="220" spans="1:6" ht="12.75" hidden="1" customHeight="1" thickBot="1">
      <c r="A220" s="218" t="s">
        <v>1219</v>
      </c>
      <c r="B220" s="219">
        <v>9089</v>
      </c>
      <c r="C220" s="219">
        <v>31950</v>
      </c>
      <c r="D220" s="219">
        <v>0</v>
      </c>
      <c r="E220" s="219">
        <f>E206+E218</f>
        <v>41039</v>
      </c>
      <c r="F220" s="209"/>
    </row>
    <row r="221" spans="1:6" ht="12.75" hidden="1" customHeight="1">
      <c r="A221" s="209"/>
      <c r="B221" s="209"/>
      <c r="C221" s="209"/>
      <c r="D221" s="209"/>
      <c r="E221" s="209"/>
      <c r="F221" s="209"/>
    </row>
    <row r="222" spans="1:6" ht="12.75" hidden="1" customHeight="1">
      <c r="A222" s="211" t="s">
        <v>1220</v>
      </c>
      <c r="B222" s="212">
        <v>12157</v>
      </c>
      <c r="C222" s="212">
        <v>576022</v>
      </c>
      <c r="D222" s="212">
        <v>0</v>
      </c>
      <c r="E222" s="212">
        <f>SUM(B222:D222)</f>
        <v>588179</v>
      </c>
      <c r="F222" s="209" t="s">
        <v>791</v>
      </c>
    </row>
    <row r="223" spans="1:6" ht="12.75" hidden="1" customHeight="1">
      <c r="A223" s="209"/>
      <c r="B223" s="212"/>
      <c r="C223" s="212"/>
      <c r="D223" s="212"/>
      <c r="E223" s="212"/>
      <c r="F223" s="209"/>
    </row>
    <row r="224" spans="1:6" ht="12.75" hidden="1" customHeight="1">
      <c r="A224" s="209" t="s">
        <v>1221</v>
      </c>
      <c r="B224" s="212"/>
      <c r="C224" s="212"/>
      <c r="D224" s="212"/>
      <c r="E224" s="212"/>
      <c r="F224" s="212"/>
    </row>
    <row r="225" spans="1:6" ht="12.75" hidden="1" customHeight="1">
      <c r="A225" s="209" t="s">
        <v>791</v>
      </c>
      <c r="B225" s="212"/>
      <c r="C225" s="212"/>
      <c r="D225" s="212"/>
      <c r="E225" s="212"/>
      <c r="F225" s="212"/>
    </row>
    <row r="226" spans="1:6" ht="12.75" hidden="1" customHeight="1">
      <c r="A226" s="209" t="s">
        <v>1222</v>
      </c>
      <c r="B226" s="212"/>
      <c r="C226" s="212"/>
      <c r="D226" s="212"/>
      <c r="E226" s="212"/>
      <c r="F226" s="212"/>
    </row>
    <row r="227" spans="1:6" ht="12.75" hidden="1" customHeight="1">
      <c r="A227" s="209" t="s">
        <v>791</v>
      </c>
      <c r="B227" s="212"/>
      <c r="C227" s="212"/>
      <c r="D227" s="212"/>
      <c r="E227" s="212"/>
      <c r="F227" s="212"/>
    </row>
    <row r="228" spans="1:6" ht="12.75" hidden="1" customHeight="1">
      <c r="A228" s="209" t="s">
        <v>1223</v>
      </c>
      <c r="B228" s="212"/>
      <c r="C228" s="212"/>
      <c r="D228" s="212"/>
      <c r="E228" s="212"/>
      <c r="F228" s="212"/>
    </row>
    <row r="229" spans="1:6" ht="12.75" hidden="1" customHeight="1">
      <c r="A229" s="209" t="s">
        <v>791</v>
      </c>
      <c r="B229" s="212"/>
      <c r="C229" s="212"/>
      <c r="D229" s="212"/>
      <c r="E229" s="212"/>
      <c r="F229" s="212"/>
    </row>
    <row r="230" spans="1:6" ht="12.75" hidden="1" customHeight="1">
      <c r="A230" s="209" t="s">
        <v>1224</v>
      </c>
      <c r="B230" s="212"/>
      <c r="C230" s="212"/>
      <c r="D230" s="212"/>
      <c r="E230" s="212"/>
      <c r="F230" s="212"/>
    </row>
    <row r="231" spans="1:6" ht="12.75" hidden="1" customHeight="1">
      <c r="A231" s="209" t="s">
        <v>791</v>
      </c>
      <c r="B231" s="212"/>
      <c r="C231" s="212"/>
      <c r="D231" s="212"/>
      <c r="E231" s="212"/>
      <c r="F231" s="212"/>
    </row>
    <row r="232" spans="1:6" ht="12.75" hidden="1" customHeight="1">
      <c r="A232" s="213" t="s">
        <v>1225</v>
      </c>
      <c r="B232" s="212"/>
      <c r="C232" s="212">
        <v>181935</v>
      </c>
      <c r="D232" s="212"/>
      <c r="E232" s="212">
        <f>SUM(B232:D232)</f>
        <v>181935</v>
      </c>
      <c r="F232" s="212" t="s">
        <v>1226</v>
      </c>
    </row>
    <row r="233" spans="1:6" ht="12.75" hidden="1" customHeight="1">
      <c r="A233" s="209"/>
      <c r="B233" s="212"/>
      <c r="C233" s="212"/>
      <c r="D233" s="212"/>
      <c r="E233" s="212"/>
      <c r="F233" s="212"/>
    </row>
    <row r="234" spans="1:6" ht="12.75" hidden="1" customHeight="1">
      <c r="A234" s="209" t="s">
        <v>1227</v>
      </c>
      <c r="B234" s="212"/>
      <c r="C234" s="212"/>
      <c r="D234" s="212"/>
      <c r="E234" s="212"/>
      <c r="F234" s="212"/>
    </row>
    <row r="235" spans="1:6" ht="12.75" hidden="1" customHeight="1">
      <c r="A235" s="209" t="s">
        <v>791</v>
      </c>
      <c r="B235" s="212"/>
      <c r="C235" s="212"/>
      <c r="D235" s="212"/>
      <c r="E235" s="212"/>
      <c r="F235" s="212"/>
    </row>
    <row r="236" spans="1:6" ht="12.75" hidden="1" customHeight="1">
      <c r="A236" s="213" t="s">
        <v>1228</v>
      </c>
      <c r="B236" s="212"/>
      <c r="C236" s="212">
        <v>35919</v>
      </c>
      <c r="D236" s="212"/>
      <c r="E236" s="212">
        <f>SUM(B236:D236)</f>
        <v>35919</v>
      </c>
      <c r="F236" s="212" t="s">
        <v>1122</v>
      </c>
    </row>
    <row r="237" spans="1:6" ht="12.75" hidden="1" customHeight="1">
      <c r="A237" s="209" t="s">
        <v>791</v>
      </c>
      <c r="B237" s="212"/>
      <c r="C237" s="212"/>
      <c r="D237" s="212"/>
      <c r="E237" s="212"/>
      <c r="F237" s="212"/>
    </row>
    <row r="238" spans="1:6" ht="12.75" hidden="1" customHeight="1">
      <c r="A238" s="209" t="s">
        <v>1229</v>
      </c>
      <c r="B238" s="212"/>
      <c r="C238" s="212"/>
      <c r="D238" s="212"/>
      <c r="E238" s="212"/>
      <c r="F238" s="212"/>
    </row>
    <row r="239" spans="1:6" ht="12.75" hidden="1" customHeight="1">
      <c r="A239" s="209" t="s">
        <v>791</v>
      </c>
      <c r="B239" s="212"/>
      <c r="C239" s="212"/>
      <c r="D239" s="212"/>
      <c r="E239" s="212"/>
      <c r="F239" s="212"/>
    </row>
    <row r="240" spans="1:6" ht="12.75" hidden="1" customHeight="1">
      <c r="A240" s="213" t="s">
        <v>1230</v>
      </c>
      <c r="B240" s="212">
        <v>4357</v>
      </c>
      <c r="C240" s="212"/>
      <c r="D240" s="212"/>
      <c r="E240" s="212">
        <f>SUM(B240:D240)</f>
        <v>4357</v>
      </c>
      <c r="F240" s="212"/>
    </row>
    <row r="241" spans="1:6" ht="12.75" hidden="1" customHeight="1">
      <c r="A241" s="209"/>
      <c r="B241" s="212"/>
      <c r="C241" s="212"/>
      <c r="D241" s="212"/>
      <c r="E241" s="212"/>
      <c r="F241" s="212"/>
    </row>
    <row r="242" spans="1:6" ht="12.75" hidden="1" customHeight="1">
      <c r="A242" s="209" t="s">
        <v>1231</v>
      </c>
      <c r="B242" s="220">
        <v>4357</v>
      </c>
      <c r="C242" s="220">
        <v>217854</v>
      </c>
      <c r="D242" s="220"/>
      <c r="E242" s="220">
        <f>SUM(E232:E241)</f>
        <v>222211</v>
      </c>
      <c r="F242" s="212"/>
    </row>
    <row r="243" spans="1:6" ht="12.75" hidden="1" customHeight="1">
      <c r="A243" s="209" t="s">
        <v>791</v>
      </c>
      <c r="B243" s="212"/>
      <c r="C243" s="212"/>
      <c r="D243" s="212"/>
      <c r="E243" s="212"/>
      <c r="F243" s="212"/>
    </row>
    <row r="244" spans="1:6" ht="12.75" hidden="1" customHeight="1">
      <c r="A244" s="209" t="s">
        <v>1232</v>
      </c>
      <c r="B244" s="212"/>
      <c r="C244" s="212"/>
      <c r="D244" s="212"/>
      <c r="E244" s="212"/>
      <c r="F244" s="212"/>
    </row>
    <row r="245" spans="1:6" ht="12.75" hidden="1" customHeight="1">
      <c r="A245" s="209" t="s">
        <v>791</v>
      </c>
      <c r="B245" s="212"/>
      <c r="C245" s="212"/>
      <c r="D245" s="212"/>
      <c r="E245" s="212"/>
      <c r="F245" s="212"/>
    </row>
    <row r="246" spans="1:6" ht="12.75" hidden="1" customHeight="1">
      <c r="A246" s="209" t="s">
        <v>1233</v>
      </c>
      <c r="B246" s="212"/>
      <c r="C246" s="212"/>
      <c r="D246" s="212"/>
      <c r="E246" s="212"/>
      <c r="F246" s="212"/>
    </row>
    <row r="247" spans="1:6" ht="12.75" hidden="1" customHeight="1">
      <c r="A247" s="209" t="s">
        <v>791</v>
      </c>
      <c r="B247" s="212"/>
      <c r="C247" s="212"/>
      <c r="D247" s="212"/>
      <c r="E247" s="212"/>
      <c r="F247" s="212"/>
    </row>
    <row r="248" spans="1:6" ht="12.75" hidden="1" customHeight="1">
      <c r="A248" s="213" t="s">
        <v>1234</v>
      </c>
      <c r="B248" s="212">
        <v>7800</v>
      </c>
      <c r="C248" s="212"/>
      <c r="D248" s="212"/>
      <c r="E248" s="212">
        <f>SUM(B248:D248)</f>
        <v>7800</v>
      </c>
      <c r="F248" s="212" t="s">
        <v>1235</v>
      </c>
    </row>
    <row r="249" spans="1:6" ht="12.75" hidden="1" customHeight="1">
      <c r="A249" s="209" t="s">
        <v>791</v>
      </c>
      <c r="B249" s="212"/>
      <c r="C249" s="212"/>
      <c r="D249" s="212"/>
      <c r="E249" s="212"/>
      <c r="F249" s="212"/>
    </row>
    <row r="250" spans="1:6" ht="12.75" hidden="1" customHeight="1">
      <c r="A250" s="209" t="s">
        <v>1236</v>
      </c>
      <c r="B250" s="212"/>
      <c r="C250" s="212"/>
      <c r="D250" s="212"/>
      <c r="E250" s="212"/>
      <c r="F250" s="212"/>
    </row>
    <row r="251" spans="1:6" ht="12.75" hidden="1" customHeight="1">
      <c r="A251" s="209" t="s">
        <v>791</v>
      </c>
      <c r="B251" s="212"/>
      <c r="C251" s="212"/>
      <c r="D251" s="212"/>
      <c r="E251" s="212"/>
      <c r="F251" s="212"/>
    </row>
    <row r="252" spans="1:6" ht="12.75" hidden="1" customHeight="1">
      <c r="A252" s="213" t="s">
        <v>1237</v>
      </c>
      <c r="B252" s="212"/>
      <c r="C252" s="212">
        <v>287355</v>
      </c>
      <c r="D252" s="212"/>
      <c r="E252" s="212">
        <f>SUM(B252:D252)</f>
        <v>287355</v>
      </c>
      <c r="F252" s="212" t="s">
        <v>1226</v>
      </c>
    </row>
    <row r="253" spans="1:6" ht="12.75" hidden="1" customHeight="1">
      <c r="A253" s="209" t="s">
        <v>791</v>
      </c>
      <c r="B253" s="212"/>
      <c r="C253" s="212"/>
      <c r="D253" s="212"/>
      <c r="E253" s="212"/>
      <c r="F253" s="212"/>
    </row>
    <row r="254" spans="1:6" ht="12.75" hidden="1" customHeight="1">
      <c r="A254" s="209" t="s">
        <v>1227</v>
      </c>
      <c r="B254" s="212"/>
      <c r="C254" s="212"/>
      <c r="D254" s="212"/>
      <c r="E254" s="212"/>
      <c r="F254" s="212"/>
    </row>
    <row r="255" spans="1:6" ht="12.75" hidden="1" customHeight="1">
      <c r="A255" s="209" t="s">
        <v>791</v>
      </c>
      <c r="B255" s="212"/>
      <c r="C255" s="212"/>
      <c r="D255" s="212"/>
      <c r="E255" s="212"/>
      <c r="F255" s="212"/>
    </row>
    <row r="256" spans="1:6" ht="12.75" hidden="1" customHeight="1">
      <c r="A256" s="213" t="s">
        <v>1238</v>
      </c>
      <c r="B256" s="212"/>
      <c r="C256" s="212">
        <v>70813</v>
      </c>
      <c r="D256" s="212"/>
      <c r="E256" s="212">
        <f>SUM(B256:D256)</f>
        <v>70813</v>
      </c>
      <c r="F256" s="212" t="s">
        <v>1122</v>
      </c>
    </row>
    <row r="257" spans="1:6" ht="12.75" hidden="1" customHeight="1">
      <c r="A257" s="209" t="s">
        <v>791</v>
      </c>
      <c r="B257" s="212"/>
      <c r="C257" s="212"/>
      <c r="D257" s="212"/>
      <c r="E257" s="212"/>
      <c r="F257" s="212"/>
    </row>
    <row r="258" spans="1:6" ht="12.75" hidden="1" customHeight="1">
      <c r="A258" s="209" t="s">
        <v>1231</v>
      </c>
      <c r="B258" s="220">
        <v>7800</v>
      </c>
      <c r="C258" s="220">
        <v>358168</v>
      </c>
      <c r="D258" s="220">
        <v>0</v>
      </c>
      <c r="E258" s="220">
        <f t="shared" ref="E258" si="2">SUM(E248:E257)</f>
        <v>365968</v>
      </c>
      <c r="F258" s="212"/>
    </row>
    <row r="259" spans="1:6" ht="12.75" hidden="1" customHeight="1">
      <c r="A259" s="209" t="s">
        <v>791</v>
      </c>
      <c r="B259" s="212"/>
      <c r="C259" s="212"/>
      <c r="D259" s="212"/>
      <c r="E259" s="212"/>
      <c r="F259" s="212"/>
    </row>
    <row r="260" spans="1:6" ht="12.75" hidden="1" customHeight="1" thickBot="1">
      <c r="A260" s="218" t="s">
        <v>1239</v>
      </c>
      <c r="B260" s="219">
        <v>12157</v>
      </c>
      <c r="C260" s="219">
        <v>576022</v>
      </c>
      <c r="D260" s="219">
        <v>0</v>
      </c>
      <c r="E260" s="219">
        <f t="shared" ref="E260" si="3">E242+E258</f>
        <v>588179</v>
      </c>
      <c r="F260" s="209"/>
    </row>
    <row r="261" spans="1:6" ht="12.75" customHeight="1">
      <c r="A261" s="211" t="s">
        <v>1397</v>
      </c>
      <c r="B261" s="212"/>
      <c r="C261" s="212"/>
      <c r="D261" s="212"/>
      <c r="E261" s="212"/>
      <c r="F261" s="209"/>
    </row>
    <row r="262" spans="1:6" ht="12.75" customHeight="1">
      <c r="A262" s="209"/>
      <c r="B262" s="212"/>
      <c r="C262" s="212"/>
      <c r="D262" s="212"/>
      <c r="E262" s="212"/>
      <c r="F262" s="209"/>
    </row>
    <row r="263" spans="1:6" ht="12.75" customHeight="1">
      <c r="A263" s="209"/>
      <c r="B263" s="212"/>
      <c r="C263" s="212"/>
      <c r="D263" s="212"/>
      <c r="E263" s="212"/>
      <c r="F263" s="209"/>
    </row>
    <row r="264" spans="1:6" ht="12.75" customHeight="1">
      <c r="A264" s="209" t="s">
        <v>1359</v>
      </c>
      <c r="B264" s="212"/>
      <c r="C264" s="212"/>
      <c r="D264" s="212"/>
      <c r="E264" s="212"/>
      <c r="F264" s="212"/>
    </row>
    <row r="265" spans="1:6" ht="12.75" customHeight="1">
      <c r="A265" s="209" t="s">
        <v>791</v>
      </c>
      <c r="B265" s="212"/>
      <c r="C265" s="212"/>
      <c r="D265" s="212"/>
      <c r="E265" s="212"/>
      <c r="F265" s="212"/>
    </row>
    <row r="266" spans="1:6" ht="12.75" customHeight="1">
      <c r="A266" s="209" t="s">
        <v>1240</v>
      </c>
      <c r="B266" s="212"/>
      <c r="C266" s="212"/>
      <c r="D266" s="212"/>
      <c r="E266" s="212"/>
      <c r="F266" s="212"/>
    </row>
    <row r="267" spans="1:6" ht="12.75" customHeight="1">
      <c r="A267" s="209" t="s">
        <v>1241</v>
      </c>
      <c r="B267" s="212"/>
      <c r="C267" s="212"/>
      <c r="D267" s="212"/>
      <c r="E267" s="212"/>
      <c r="F267" s="212"/>
    </row>
    <row r="268" spans="1:6" ht="12.75" customHeight="1">
      <c r="A268" s="209" t="s">
        <v>1242</v>
      </c>
      <c r="B268" s="212"/>
      <c r="C268" s="212"/>
      <c r="D268" s="212"/>
      <c r="E268" s="212"/>
      <c r="F268" s="212"/>
    </row>
    <row r="269" spans="1:6" ht="12.75" customHeight="1">
      <c r="A269" s="209" t="s">
        <v>791</v>
      </c>
      <c r="B269" s="212"/>
      <c r="C269" s="212"/>
      <c r="D269" s="212"/>
      <c r="E269" s="212"/>
      <c r="F269" s="212"/>
    </row>
    <row r="270" spans="1:6" ht="12.75" customHeight="1">
      <c r="A270" s="209" t="s">
        <v>1243</v>
      </c>
      <c r="B270" s="212"/>
      <c r="C270" s="212"/>
      <c r="D270" s="212"/>
      <c r="E270" s="212"/>
      <c r="F270" s="212"/>
    </row>
    <row r="271" spans="1:6" ht="12.75" customHeight="1">
      <c r="A271" s="209" t="s">
        <v>791</v>
      </c>
      <c r="B271" s="212"/>
      <c r="C271" s="212"/>
      <c r="D271" s="212"/>
      <c r="E271" s="212"/>
      <c r="F271" s="212"/>
    </row>
    <row r="272" spans="1:6" ht="12.75" customHeight="1">
      <c r="A272" s="209" t="s">
        <v>1244</v>
      </c>
      <c r="B272" s="212"/>
      <c r="C272" s="212"/>
      <c r="D272" s="212"/>
      <c r="E272" s="212"/>
      <c r="F272" s="212"/>
    </row>
    <row r="273" spans="1:7" ht="12.75" customHeight="1">
      <c r="A273" s="209" t="s">
        <v>1245</v>
      </c>
      <c r="B273" s="212"/>
      <c r="C273" s="212"/>
      <c r="D273" s="212"/>
      <c r="E273" s="212"/>
      <c r="F273" s="212"/>
    </row>
    <row r="274" spans="1:7" ht="12.75" customHeight="1">
      <c r="A274" s="209" t="s">
        <v>1246</v>
      </c>
      <c r="B274" s="212"/>
      <c r="C274" s="212"/>
      <c r="D274" s="212"/>
      <c r="E274" s="212"/>
      <c r="F274" s="212"/>
    </row>
    <row r="275" spans="1:7" ht="12.75" customHeight="1">
      <c r="A275" s="209" t="s">
        <v>1247</v>
      </c>
      <c r="B275" s="212"/>
      <c r="C275" s="212"/>
      <c r="D275" s="212"/>
      <c r="E275" s="212"/>
      <c r="F275" s="212"/>
    </row>
    <row r="276" spans="1:7" ht="12.75" customHeight="1">
      <c r="A276" s="209" t="s">
        <v>791</v>
      </c>
      <c r="B276" s="212"/>
      <c r="C276" s="212"/>
      <c r="D276" s="212"/>
      <c r="E276" s="212"/>
      <c r="F276" s="212"/>
    </row>
    <row r="277" spans="1:7" ht="12.75" customHeight="1">
      <c r="A277" s="209" t="s">
        <v>1248</v>
      </c>
      <c r="B277" s="212"/>
      <c r="C277" s="212"/>
      <c r="D277" s="212"/>
      <c r="E277" s="212"/>
      <c r="F277" s="212"/>
    </row>
    <row r="278" spans="1:7" ht="12.75" customHeight="1">
      <c r="A278" s="209" t="s">
        <v>1249</v>
      </c>
      <c r="B278" s="212"/>
      <c r="C278" s="212"/>
      <c r="D278" s="212"/>
      <c r="E278" s="212"/>
      <c r="F278" s="212"/>
    </row>
    <row r="279" spans="1:7" ht="12.75" customHeight="1">
      <c r="A279" s="209" t="s">
        <v>791</v>
      </c>
      <c r="B279" s="212"/>
      <c r="C279" s="212"/>
      <c r="D279" s="212"/>
      <c r="E279" s="212"/>
      <c r="F279" s="212"/>
    </row>
    <row r="280" spans="1:7" ht="12.75" customHeight="1">
      <c r="A280" s="209" t="s">
        <v>1250</v>
      </c>
      <c r="B280" s="212"/>
      <c r="C280" s="212"/>
      <c r="D280" s="212"/>
      <c r="E280" s="212"/>
      <c r="F280" s="212"/>
    </row>
    <row r="281" spans="1:7" ht="12.75" customHeight="1">
      <c r="A281" s="209" t="s">
        <v>791</v>
      </c>
      <c r="B281" s="212"/>
      <c r="C281" s="212"/>
      <c r="D281" s="212"/>
      <c r="E281" s="212"/>
      <c r="F281" s="212"/>
    </row>
    <row r="282" spans="1:7" ht="12.75" customHeight="1">
      <c r="A282" s="213" t="str">
        <f>"    1㎥ ÷ 1.78㎥/hr = "&amp;FIXED(G282,5)&amp;"hr"</f>
        <v xml:space="preserve">    1㎥ ÷ 1.78㎥/hr = 0.56180hr</v>
      </c>
      <c r="B282" s="212"/>
      <c r="C282" s="212"/>
      <c r="D282" s="212"/>
      <c r="E282" s="212"/>
      <c r="F282" s="212"/>
      <c r="G282" s="207">
        <f>ROUND(1/1.78,5)</f>
        <v>0.56179999999999997</v>
      </c>
    </row>
    <row r="283" spans="1:7" ht="12.75" customHeight="1">
      <c r="A283" s="213"/>
      <c r="B283" s="212"/>
      <c r="C283" s="212"/>
      <c r="D283" s="212"/>
      <c r="E283" s="212"/>
      <c r="F283" s="212"/>
    </row>
    <row r="284" spans="1:7" ht="12.75" customHeight="1">
      <c r="A284" s="209" t="s">
        <v>791</v>
      </c>
      <c r="B284" s="212"/>
      <c r="C284" s="212"/>
      <c r="D284" s="212"/>
      <c r="E284" s="212"/>
      <c r="F284" s="212"/>
    </row>
    <row r="285" spans="1:7" ht="12.75" customHeight="1">
      <c r="A285" s="209" t="s">
        <v>1252</v>
      </c>
      <c r="B285" s="212"/>
      <c r="C285" s="212"/>
      <c r="D285" s="212"/>
      <c r="E285" s="212"/>
      <c r="F285" s="212"/>
    </row>
    <row r="286" spans="1:7" ht="12.75" customHeight="1">
      <c r="A286" s="209" t="s">
        <v>791</v>
      </c>
      <c r="B286" s="212"/>
      <c r="C286" s="212"/>
      <c r="D286" s="212"/>
      <c r="E286" s="212"/>
      <c r="F286" s="212"/>
    </row>
    <row r="287" spans="1:7" ht="12.75" customHeight="1">
      <c r="A287" s="213" t="s">
        <v>1357</v>
      </c>
      <c r="B287" s="212"/>
      <c r="C287" s="212">
        <v>23471</v>
      </c>
      <c r="D287" s="212"/>
      <c r="E287" s="212">
        <f>SUM(B287:D287)</f>
        <v>23471</v>
      </c>
      <c r="F287" s="212" t="s">
        <v>1160</v>
      </c>
      <c r="G287" s="207">
        <f>+ROUND(1/8*1,5)</f>
        <v>0.125</v>
      </c>
    </row>
    <row r="288" spans="1:7" ht="12.75" customHeight="1">
      <c r="A288" s="213"/>
      <c r="B288" s="212"/>
      <c r="C288" s="212"/>
      <c r="D288" s="212"/>
      <c r="E288" s="212"/>
      <c r="F288" s="212"/>
    </row>
    <row r="289" spans="1:7" ht="12.75" customHeight="1">
      <c r="A289" s="213" t="s">
        <v>1358</v>
      </c>
      <c r="B289" s="212"/>
      <c r="C289" s="212">
        <v>80134</v>
      </c>
      <c r="D289" s="212"/>
      <c r="E289" s="212">
        <f>SUM(B289:D289)</f>
        <v>80134</v>
      </c>
      <c r="F289" s="212" t="s">
        <v>1122</v>
      </c>
      <c r="G289" s="207">
        <f>+ROUND(1/8*6,5)</f>
        <v>0.75</v>
      </c>
    </row>
    <row r="290" spans="1:7" ht="12.75" customHeight="1">
      <c r="A290" s="209" t="s">
        <v>791</v>
      </c>
      <c r="B290" s="212"/>
      <c r="C290" s="212"/>
      <c r="D290" s="212"/>
      <c r="E290" s="212"/>
      <c r="F290" s="212"/>
    </row>
    <row r="291" spans="1:7" ht="12.75" customHeight="1">
      <c r="A291" s="209" t="s">
        <v>1251</v>
      </c>
      <c r="B291" s="220">
        <v>0</v>
      </c>
      <c r="C291" s="220">
        <f>SUM(C287:C289)</f>
        <v>103605</v>
      </c>
      <c r="D291" s="220">
        <v>0</v>
      </c>
      <c r="E291" s="220">
        <f>SUM(E287:E290)</f>
        <v>103605</v>
      </c>
      <c r="F291" s="212"/>
    </row>
    <row r="292" spans="1:7" ht="12.75" customHeight="1">
      <c r="A292" s="209" t="s">
        <v>791</v>
      </c>
      <c r="B292" s="212"/>
      <c r="C292" s="212"/>
      <c r="D292" s="212"/>
      <c r="E292" s="212"/>
      <c r="F292" s="212"/>
    </row>
    <row r="293" spans="1:7" ht="12.75" customHeight="1">
      <c r="A293" s="209" t="s">
        <v>1253</v>
      </c>
      <c r="B293" s="212"/>
      <c r="C293" s="212"/>
      <c r="D293" s="212"/>
      <c r="E293" s="212"/>
      <c r="F293" s="212"/>
    </row>
    <row r="294" spans="1:7" ht="12.75" customHeight="1">
      <c r="A294" s="209" t="s">
        <v>791</v>
      </c>
      <c r="B294" s="212"/>
      <c r="C294" s="212"/>
      <c r="D294" s="212"/>
      <c r="E294" s="212"/>
      <c r="F294" s="212"/>
    </row>
    <row r="295" spans="1:7" ht="12.75" customHeight="1">
      <c r="A295" s="209" t="s">
        <v>1254</v>
      </c>
      <c r="B295" s="212"/>
      <c r="C295" s="212"/>
      <c r="D295" s="212"/>
      <c r="E295" s="212"/>
      <c r="F295" s="212"/>
    </row>
    <row r="296" spans="1:7" ht="12.75" customHeight="1">
      <c r="A296" s="209" t="s">
        <v>791</v>
      </c>
      <c r="B296" s="212"/>
      <c r="C296" s="212"/>
      <c r="D296" s="212"/>
      <c r="E296" s="212"/>
      <c r="F296" s="212"/>
    </row>
    <row r="297" spans="1:7" ht="12.75" customHeight="1">
      <c r="A297" s="209" t="s">
        <v>1255</v>
      </c>
      <c r="B297" s="212"/>
      <c r="C297" s="212"/>
      <c r="D297" s="212"/>
      <c r="E297" s="212"/>
      <c r="F297" s="212"/>
    </row>
    <row r="298" spans="1:7" ht="12.75" customHeight="1">
      <c r="A298" s="209" t="s">
        <v>791</v>
      </c>
      <c r="B298" s="212"/>
      <c r="C298" s="212"/>
      <c r="D298" s="212"/>
      <c r="E298" s="212"/>
      <c r="F298" s="212"/>
    </row>
    <row r="299" spans="1:7" ht="12.75" customHeight="1">
      <c r="A299" s="209" t="s">
        <v>1256</v>
      </c>
      <c r="B299" s="212"/>
      <c r="C299" s="212"/>
      <c r="D299" s="212"/>
      <c r="E299" s="212"/>
      <c r="F299" s="212"/>
    </row>
    <row r="300" spans="1:7" ht="12.75" customHeight="1">
      <c r="A300" s="209" t="s">
        <v>791</v>
      </c>
      <c r="B300" s="212"/>
      <c r="C300" s="212"/>
      <c r="D300" s="212"/>
      <c r="E300" s="212"/>
      <c r="F300" s="212"/>
    </row>
    <row r="301" spans="1:7" ht="12.75" customHeight="1">
      <c r="A301" s="209" t="s">
        <v>1257</v>
      </c>
      <c r="B301" s="212"/>
      <c r="C301" s="212"/>
      <c r="D301" s="212"/>
      <c r="E301" s="212"/>
      <c r="F301" s="212"/>
    </row>
    <row r="302" spans="1:7" ht="12.75" customHeight="1">
      <c r="A302" s="209" t="s">
        <v>791</v>
      </c>
      <c r="B302" s="212"/>
      <c r="C302" s="212"/>
      <c r="D302" s="212"/>
      <c r="E302" s="212"/>
      <c r="F302" s="212"/>
    </row>
    <row r="303" spans="1:7" ht="12.75" customHeight="1">
      <c r="A303" s="209" t="s">
        <v>1258</v>
      </c>
      <c r="B303" s="212"/>
      <c r="C303" s="212"/>
      <c r="D303" s="212"/>
      <c r="E303" s="212"/>
      <c r="F303" s="212"/>
    </row>
    <row r="304" spans="1:7" ht="12.75" customHeight="1">
      <c r="A304" s="209" t="s">
        <v>791</v>
      </c>
      <c r="B304" s="212"/>
      <c r="C304" s="212"/>
      <c r="D304" s="212"/>
      <c r="E304" s="212"/>
      <c r="F304" s="212"/>
    </row>
    <row r="305" spans="1:7" ht="12.75" customHeight="1">
      <c r="A305" s="213" t="str">
        <f>"    1㎥ ÷ 1.3㎥/hr = "&amp;FIXED(G305,5)&amp;"hr"</f>
        <v xml:space="preserve">    1㎥ ÷ 1.3㎥/hr = 0.76923hr</v>
      </c>
      <c r="B305" s="212"/>
      <c r="C305" s="212"/>
      <c r="D305" s="212"/>
      <c r="E305" s="212"/>
      <c r="F305" s="212"/>
      <c r="G305" s="207">
        <f>ROUND(1/1.3,5)</f>
        <v>0.76922999999999997</v>
      </c>
    </row>
    <row r="306" spans="1:7" ht="12.75" customHeight="1">
      <c r="A306" s="214"/>
      <c r="B306" s="214"/>
      <c r="C306" s="214"/>
      <c r="D306" s="214"/>
      <c r="E306" s="214"/>
      <c r="F306" s="214"/>
    </row>
    <row r="307" spans="1:7" ht="12.75" customHeight="1">
      <c r="A307" s="211" t="s">
        <v>1398</v>
      </c>
      <c r="B307" s="212">
        <v>0</v>
      </c>
      <c r="C307" s="212">
        <f>C318</f>
        <v>0</v>
      </c>
      <c r="D307" s="212">
        <v>0</v>
      </c>
      <c r="E307" s="212">
        <f>SUM(B307:D307)</f>
        <v>0</v>
      </c>
      <c r="F307" s="209" t="s">
        <v>791</v>
      </c>
    </row>
    <row r="308" spans="1:7" ht="12.75" customHeight="1">
      <c r="A308" s="209" t="s">
        <v>791</v>
      </c>
      <c r="B308" s="212"/>
      <c r="C308" s="212"/>
      <c r="D308" s="212"/>
      <c r="E308" s="212"/>
      <c r="F308" s="212"/>
    </row>
    <row r="309" spans="1:7" ht="12.75" customHeight="1">
      <c r="A309" s="209" t="s">
        <v>1260</v>
      </c>
      <c r="B309" s="212"/>
      <c r="C309" s="212"/>
      <c r="D309" s="212"/>
      <c r="E309" s="212"/>
      <c r="F309" s="212"/>
    </row>
    <row r="310" spans="1:7" ht="12.75" customHeight="1">
      <c r="A310" s="209" t="s">
        <v>791</v>
      </c>
      <c r="B310" s="212"/>
      <c r="C310" s="212"/>
      <c r="D310" s="212"/>
      <c r="E310" s="212"/>
      <c r="F310" s="212"/>
    </row>
    <row r="311" spans="1:7" ht="12.75" customHeight="1">
      <c r="A311" s="213" t="s">
        <v>1388</v>
      </c>
      <c r="B311" s="212"/>
      <c r="C311" s="212">
        <v>1879.92</v>
      </c>
      <c r="D311" s="212"/>
      <c r="E311" s="212">
        <f>SUM(B311:D311)</f>
        <v>1879.92</v>
      </c>
      <c r="F311" s="212" t="s">
        <v>1259</v>
      </c>
      <c r="G311" s="221">
        <f>ROUND(3/250,5)</f>
        <v>1.2E-2</v>
      </c>
    </row>
    <row r="312" spans="1:7" ht="12.75" customHeight="1">
      <c r="A312" s="209" t="s">
        <v>791</v>
      </c>
      <c r="B312" s="212"/>
      <c r="C312" s="212"/>
      <c r="D312" s="212"/>
      <c r="E312" s="212"/>
      <c r="F312" s="212"/>
    </row>
    <row r="313" spans="1:7" ht="12.75" customHeight="1">
      <c r="A313" s="209" t="s">
        <v>791</v>
      </c>
      <c r="B313" s="212"/>
      <c r="C313" s="212"/>
      <c r="D313" s="212"/>
      <c r="E313" s="212"/>
      <c r="F313" s="212"/>
    </row>
    <row r="314" spans="1:7" ht="12.75" customHeight="1">
      <c r="A314" s="209" t="s">
        <v>1261</v>
      </c>
      <c r="B314" s="212"/>
      <c r="C314" s="212"/>
      <c r="D314" s="212"/>
      <c r="E314" s="212"/>
      <c r="F314" s="212"/>
    </row>
    <row r="315" spans="1:7" ht="12.75" customHeight="1">
      <c r="A315" s="209" t="s">
        <v>791</v>
      </c>
      <c r="B315" s="212"/>
      <c r="C315" s="212"/>
      <c r="D315" s="212"/>
      <c r="E315" s="212"/>
      <c r="F315" s="212"/>
    </row>
    <row r="316" spans="1:7" ht="12.75" customHeight="1">
      <c r="A316" s="213" t="s">
        <v>1389</v>
      </c>
      <c r="B316" s="212"/>
      <c r="C316" s="212">
        <v>467</v>
      </c>
      <c r="D316" s="212"/>
      <c r="E316" s="212">
        <f>SUM(B316:D316)</f>
        <v>467</v>
      </c>
      <c r="F316" s="212" t="s">
        <v>1262</v>
      </c>
      <c r="G316" s="221">
        <f>ROUND(1/250,5)</f>
        <v>4.0000000000000001E-3</v>
      </c>
    </row>
    <row r="317" spans="1:7" ht="12.75" customHeight="1">
      <c r="A317" s="209" t="s">
        <v>791</v>
      </c>
      <c r="B317" s="212"/>
      <c r="C317" s="212"/>
      <c r="D317" s="212"/>
      <c r="E317" s="212"/>
      <c r="F317" s="212"/>
    </row>
    <row r="318" spans="1:7" ht="12.75" customHeight="1">
      <c r="A318" s="214"/>
      <c r="B318" s="217"/>
      <c r="C318" s="217"/>
      <c r="D318" s="217"/>
      <c r="E318" s="217"/>
      <c r="F318" s="214"/>
    </row>
  </sheetData>
  <mergeCells count="1">
    <mergeCell ref="A2:F2"/>
  </mergeCells>
  <phoneticPr fontId="2" type="noConversion"/>
  <pageMargins left="0.78740157480314965" right="0.78740157480314965" top="0.98425196850393704" bottom="0.98425196850393704" header="0.51181102362204722" footer="0.51181102362204722"/>
  <pageSetup paperSize="9" scale="88" fitToHeight="1000" orientation="portrait" r:id="rId1"/>
  <headerFooter alignWithMargins="0"/>
  <rowBreaks count="5" manualBreakCount="5">
    <brk id="21" max="16383" man="1"/>
    <brk id="72" max="16383" man="1"/>
    <brk id="104" max="16383" man="1"/>
    <brk id="260" max="16383" man="1"/>
    <brk id="306" max="16383" man="1"/>
  </rowBreaks>
</worksheet>
</file>

<file path=xl/worksheets/sheet13.xml><?xml version="1.0" encoding="utf-8"?>
<worksheet xmlns="http://schemas.openxmlformats.org/spreadsheetml/2006/main" xmlns:r="http://schemas.openxmlformats.org/officeDocument/2006/relationships">
  <sheetPr codeName="Sheet47"/>
  <dimension ref="A1:I5"/>
  <sheetViews>
    <sheetView view="pageBreakPreview" topLeftCell="B1" zoomScale="115" zoomScaleSheetLayoutView="115" workbookViewId="0">
      <selection sqref="A1:P1"/>
    </sheetView>
  </sheetViews>
  <sheetFormatPr defaultRowHeight="16.5"/>
  <cols>
    <col min="1" max="1" width="9" style="3" hidden="1" customWidth="1"/>
    <col min="2" max="2" width="5.625" style="4" customWidth="1"/>
    <col min="3" max="3" width="22.625" customWidth="1"/>
    <col min="4" max="4" width="20.625" customWidth="1"/>
    <col min="5" max="5" width="8.625" style="4" customWidth="1"/>
    <col min="6" max="9" width="13.625" customWidth="1"/>
  </cols>
  <sheetData>
    <row r="1" spans="1:9" ht="33.75">
      <c r="B1" s="297" t="s">
        <v>1434</v>
      </c>
      <c r="C1" s="297"/>
      <c r="D1" s="297"/>
      <c r="E1" s="297"/>
      <c r="F1" s="297"/>
      <c r="G1" s="297"/>
      <c r="H1" s="297"/>
      <c r="I1" s="297"/>
    </row>
    <row r="2" spans="1:9">
      <c r="B2" s="6"/>
      <c r="C2" s="6"/>
      <c r="D2" s="6"/>
      <c r="E2" s="6"/>
      <c r="F2" s="6"/>
      <c r="G2" s="6"/>
      <c r="H2" s="6"/>
      <c r="I2" s="6"/>
    </row>
    <row r="3" spans="1:9">
      <c r="A3" s="90"/>
      <c r="B3" s="333">
        <f>+일위대가_산근!A1+1</f>
        <v>5</v>
      </c>
      <c r="C3" s="333"/>
      <c r="D3" s="68"/>
      <c r="E3" s="69"/>
      <c r="F3" s="68"/>
      <c r="G3" s="68"/>
      <c r="H3" s="68"/>
      <c r="I3" s="70" t="s">
        <v>29</v>
      </c>
    </row>
    <row r="4" spans="1:9" ht="34.5" customHeight="1">
      <c r="A4" s="90"/>
      <c r="B4" s="166" t="s">
        <v>30</v>
      </c>
      <c r="C4" s="166" t="s">
        <v>31</v>
      </c>
      <c r="D4" s="166" t="s">
        <v>32</v>
      </c>
      <c r="E4" s="166" t="s">
        <v>33</v>
      </c>
      <c r="F4" s="166" t="s">
        <v>34</v>
      </c>
      <c r="G4" s="166" t="s">
        <v>35</v>
      </c>
      <c r="H4" s="166" t="s">
        <v>36</v>
      </c>
      <c r="I4" s="166" t="s">
        <v>37</v>
      </c>
    </row>
    <row r="5" spans="1:9" ht="43.5" customHeight="1">
      <c r="A5" s="90" t="str">
        <f>+SUBSTITUTE(CONCATENATE(C5,D5,E5),"~","")</f>
        <v>강재운반L=230kmton</v>
      </c>
      <c r="B5" s="71">
        <v>1</v>
      </c>
      <c r="C5" s="72" t="str">
        <f>+VLOOKUP($B:$B,단가산출!$A:$D,2,FALSE)</f>
        <v>강재운반</v>
      </c>
      <c r="D5" s="72" t="str">
        <f>+VLOOKUP($B:$B,단가산출!$A:$D,3,FALSE)</f>
        <v>L=230km</v>
      </c>
      <c r="E5" s="71" t="str">
        <f>+VLOOKUP($B:$B,단가산출!$A:$D,4,FALSE)</f>
        <v>ton</v>
      </c>
      <c r="F5" s="74">
        <f>+VLOOKUP($B:$B,단가산출!$A:$DE,106,FALSE)</f>
        <v>0</v>
      </c>
      <c r="G5" s="74">
        <f>+VLOOKUP($B:$B,단가산출!$A:$DE,107,FALSE)</f>
        <v>0</v>
      </c>
      <c r="H5" s="74">
        <f>+VLOOKUP($B:$B,단가산출!$A:$DE,108,FALSE)</f>
        <v>0</v>
      </c>
      <c r="I5" s="74">
        <f>SUM(F5:H5)</f>
        <v>0</v>
      </c>
    </row>
  </sheetData>
  <mergeCells count="2">
    <mergeCell ref="B1:I1"/>
    <mergeCell ref="B3:C3"/>
  </mergeCells>
  <phoneticPr fontId="2" type="noConversion"/>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sheetPr codeName="Sheet58"/>
  <dimension ref="A1:DF80"/>
  <sheetViews>
    <sheetView view="pageBreakPreview" topLeftCell="E1" zoomScale="130" zoomScaleNormal="100" zoomScaleSheetLayoutView="130" workbookViewId="0">
      <selection sqref="A1:DE1"/>
    </sheetView>
  </sheetViews>
  <sheetFormatPr defaultRowHeight="13.5"/>
  <cols>
    <col min="1" max="4" width="0" style="223" hidden="1" customWidth="1"/>
    <col min="5" max="5" width="0.625" style="223" customWidth="1"/>
    <col min="6" max="105" width="0.875" style="223" customWidth="1"/>
    <col min="106" max="109" width="9.125" style="223" customWidth="1"/>
    <col min="110" max="260" width="9" style="223"/>
    <col min="261" max="261" width="0.625" style="223" customWidth="1"/>
    <col min="262" max="361" width="0.875" style="223" customWidth="1"/>
    <col min="362" max="362" width="10.5" style="223" customWidth="1"/>
    <col min="363" max="363" width="9.25" style="223" customWidth="1"/>
    <col min="364" max="365" width="8.875" style="223" customWidth="1"/>
    <col min="366" max="516" width="9" style="223"/>
    <col min="517" max="517" width="0.625" style="223" customWidth="1"/>
    <col min="518" max="617" width="0.875" style="223" customWidth="1"/>
    <col min="618" max="618" width="10.5" style="223" customWidth="1"/>
    <col min="619" max="619" width="9.25" style="223" customWidth="1"/>
    <col min="620" max="621" width="8.875" style="223" customWidth="1"/>
    <col min="622" max="772" width="9" style="223"/>
    <col min="773" max="773" width="0.625" style="223" customWidth="1"/>
    <col min="774" max="873" width="0.875" style="223" customWidth="1"/>
    <col min="874" max="874" width="10.5" style="223" customWidth="1"/>
    <col min="875" max="875" width="9.25" style="223" customWidth="1"/>
    <col min="876" max="877" width="8.875" style="223" customWidth="1"/>
    <col min="878" max="1028" width="9" style="223"/>
    <col min="1029" max="1029" width="0.625" style="223" customWidth="1"/>
    <col min="1030" max="1129" width="0.875" style="223" customWidth="1"/>
    <col min="1130" max="1130" width="10.5" style="223" customWidth="1"/>
    <col min="1131" max="1131" width="9.25" style="223" customWidth="1"/>
    <col min="1132" max="1133" width="8.875" style="223" customWidth="1"/>
    <col min="1134" max="1284" width="9" style="223"/>
    <col min="1285" max="1285" width="0.625" style="223" customWidth="1"/>
    <col min="1286" max="1385" width="0.875" style="223" customWidth="1"/>
    <col min="1386" max="1386" width="10.5" style="223" customWidth="1"/>
    <col min="1387" max="1387" width="9.25" style="223" customWidth="1"/>
    <col min="1388" max="1389" width="8.875" style="223" customWidth="1"/>
    <col min="1390" max="1540" width="9" style="223"/>
    <col min="1541" max="1541" width="0.625" style="223" customWidth="1"/>
    <col min="1542" max="1641" width="0.875" style="223" customWidth="1"/>
    <col min="1642" max="1642" width="10.5" style="223" customWidth="1"/>
    <col min="1643" max="1643" width="9.25" style="223" customWidth="1"/>
    <col min="1644" max="1645" width="8.875" style="223" customWidth="1"/>
    <col min="1646" max="1796" width="9" style="223"/>
    <col min="1797" max="1797" width="0.625" style="223" customWidth="1"/>
    <col min="1798" max="1897" width="0.875" style="223" customWidth="1"/>
    <col min="1898" max="1898" width="10.5" style="223" customWidth="1"/>
    <col min="1899" max="1899" width="9.25" style="223" customWidth="1"/>
    <col min="1900" max="1901" width="8.875" style="223" customWidth="1"/>
    <col min="1902" max="2052" width="9" style="223"/>
    <col min="2053" max="2053" width="0.625" style="223" customWidth="1"/>
    <col min="2054" max="2153" width="0.875" style="223" customWidth="1"/>
    <col min="2154" max="2154" width="10.5" style="223" customWidth="1"/>
    <col min="2155" max="2155" width="9.25" style="223" customWidth="1"/>
    <col min="2156" max="2157" width="8.875" style="223" customWidth="1"/>
    <col min="2158" max="2308" width="9" style="223"/>
    <col min="2309" max="2309" width="0.625" style="223" customWidth="1"/>
    <col min="2310" max="2409" width="0.875" style="223" customWidth="1"/>
    <col min="2410" max="2410" width="10.5" style="223" customWidth="1"/>
    <col min="2411" max="2411" width="9.25" style="223" customWidth="1"/>
    <col min="2412" max="2413" width="8.875" style="223" customWidth="1"/>
    <col min="2414" max="2564" width="9" style="223"/>
    <col min="2565" max="2565" width="0.625" style="223" customWidth="1"/>
    <col min="2566" max="2665" width="0.875" style="223" customWidth="1"/>
    <col min="2666" max="2666" width="10.5" style="223" customWidth="1"/>
    <col min="2667" max="2667" width="9.25" style="223" customWidth="1"/>
    <col min="2668" max="2669" width="8.875" style="223" customWidth="1"/>
    <col min="2670" max="2820" width="9" style="223"/>
    <col min="2821" max="2821" width="0.625" style="223" customWidth="1"/>
    <col min="2822" max="2921" width="0.875" style="223" customWidth="1"/>
    <col min="2922" max="2922" width="10.5" style="223" customWidth="1"/>
    <col min="2923" max="2923" width="9.25" style="223" customWidth="1"/>
    <col min="2924" max="2925" width="8.875" style="223" customWidth="1"/>
    <col min="2926" max="3076" width="9" style="223"/>
    <col min="3077" max="3077" width="0.625" style="223" customWidth="1"/>
    <col min="3078" max="3177" width="0.875" style="223" customWidth="1"/>
    <col min="3178" max="3178" width="10.5" style="223" customWidth="1"/>
    <col min="3179" max="3179" width="9.25" style="223" customWidth="1"/>
    <col min="3180" max="3181" width="8.875" style="223" customWidth="1"/>
    <col min="3182" max="3332" width="9" style="223"/>
    <col min="3333" max="3333" width="0.625" style="223" customWidth="1"/>
    <col min="3334" max="3433" width="0.875" style="223" customWidth="1"/>
    <col min="3434" max="3434" width="10.5" style="223" customWidth="1"/>
    <col min="3435" max="3435" width="9.25" style="223" customWidth="1"/>
    <col min="3436" max="3437" width="8.875" style="223" customWidth="1"/>
    <col min="3438" max="3588" width="9" style="223"/>
    <col min="3589" max="3589" width="0.625" style="223" customWidth="1"/>
    <col min="3590" max="3689" width="0.875" style="223" customWidth="1"/>
    <col min="3690" max="3690" width="10.5" style="223" customWidth="1"/>
    <col min="3691" max="3691" width="9.25" style="223" customWidth="1"/>
    <col min="3692" max="3693" width="8.875" style="223" customWidth="1"/>
    <col min="3694" max="3844" width="9" style="223"/>
    <col min="3845" max="3845" width="0.625" style="223" customWidth="1"/>
    <col min="3846" max="3945" width="0.875" style="223" customWidth="1"/>
    <col min="3946" max="3946" width="10.5" style="223" customWidth="1"/>
    <col min="3947" max="3947" width="9.25" style="223" customWidth="1"/>
    <col min="3948" max="3949" width="8.875" style="223" customWidth="1"/>
    <col min="3950" max="4100" width="9" style="223"/>
    <col min="4101" max="4101" width="0.625" style="223" customWidth="1"/>
    <col min="4102" max="4201" width="0.875" style="223" customWidth="1"/>
    <col min="4202" max="4202" width="10.5" style="223" customWidth="1"/>
    <col min="4203" max="4203" width="9.25" style="223" customWidth="1"/>
    <col min="4204" max="4205" width="8.875" style="223" customWidth="1"/>
    <col min="4206" max="4356" width="9" style="223"/>
    <col min="4357" max="4357" width="0.625" style="223" customWidth="1"/>
    <col min="4358" max="4457" width="0.875" style="223" customWidth="1"/>
    <col min="4458" max="4458" width="10.5" style="223" customWidth="1"/>
    <col min="4459" max="4459" width="9.25" style="223" customWidth="1"/>
    <col min="4460" max="4461" width="8.875" style="223" customWidth="1"/>
    <col min="4462" max="4612" width="9" style="223"/>
    <col min="4613" max="4613" width="0.625" style="223" customWidth="1"/>
    <col min="4614" max="4713" width="0.875" style="223" customWidth="1"/>
    <col min="4714" max="4714" width="10.5" style="223" customWidth="1"/>
    <col min="4715" max="4715" width="9.25" style="223" customWidth="1"/>
    <col min="4716" max="4717" width="8.875" style="223" customWidth="1"/>
    <col min="4718" max="4868" width="9" style="223"/>
    <col min="4869" max="4869" width="0.625" style="223" customWidth="1"/>
    <col min="4870" max="4969" width="0.875" style="223" customWidth="1"/>
    <col min="4970" max="4970" width="10.5" style="223" customWidth="1"/>
    <col min="4971" max="4971" width="9.25" style="223" customWidth="1"/>
    <col min="4972" max="4973" width="8.875" style="223" customWidth="1"/>
    <col min="4974" max="5124" width="9" style="223"/>
    <col min="5125" max="5125" width="0.625" style="223" customWidth="1"/>
    <col min="5126" max="5225" width="0.875" style="223" customWidth="1"/>
    <col min="5226" max="5226" width="10.5" style="223" customWidth="1"/>
    <col min="5227" max="5227" width="9.25" style="223" customWidth="1"/>
    <col min="5228" max="5229" width="8.875" style="223" customWidth="1"/>
    <col min="5230" max="5380" width="9" style="223"/>
    <col min="5381" max="5381" width="0.625" style="223" customWidth="1"/>
    <col min="5382" max="5481" width="0.875" style="223" customWidth="1"/>
    <col min="5482" max="5482" width="10.5" style="223" customWidth="1"/>
    <col min="5483" max="5483" width="9.25" style="223" customWidth="1"/>
    <col min="5484" max="5485" width="8.875" style="223" customWidth="1"/>
    <col min="5486" max="5636" width="9" style="223"/>
    <col min="5637" max="5637" width="0.625" style="223" customWidth="1"/>
    <col min="5638" max="5737" width="0.875" style="223" customWidth="1"/>
    <col min="5738" max="5738" width="10.5" style="223" customWidth="1"/>
    <col min="5739" max="5739" width="9.25" style="223" customWidth="1"/>
    <col min="5740" max="5741" width="8.875" style="223" customWidth="1"/>
    <col min="5742" max="5892" width="9" style="223"/>
    <col min="5893" max="5893" width="0.625" style="223" customWidth="1"/>
    <col min="5894" max="5993" width="0.875" style="223" customWidth="1"/>
    <col min="5994" max="5994" width="10.5" style="223" customWidth="1"/>
    <col min="5995" max="5995" width="9.25" style="223" customWidth="1"/>
    <col min="5996" max="5997" width="8.875" style="223" customWidth="1"/>
    <col min="5998" max="6148" width="9" style="223"/>
    <col min="6149" max="6149" width="0.625" style="223" customWidth="1"/>
    <col min="6150" max="6249" width="0.875" style="223" customWidth="1"/>
    <col min="6250" max="6250" width="10.5" style="223" customWidth="1"/>
    <col min="6251" max="6251" width="9.25" style="223" customWidth="1"/>
    <col min="6252" max="6253" width="8.875" style="223" customWidth="1"/>
    <col min="6254" max="6404" width="9" style="223"/>
    <col min="6405" max="6405" width="0.625" style="223" customWidth="1"/>
    <col min="6406" max="6505" width="0.875" style="223" customWidth="1"/>
    <col min="6506" max="6506" width="10.5" style="223" customWidth="1"/>
    <col min="6507" max="6507" width="9.25" style="223" customWidth="1"/>
    <col min="6508" max="6509" width="8.875" style="223" customWidth="1"/>
    <col min="6510" max="6660" width="9" style="223"/>
    <col min="6661" max="6661" width="0.625" style="223" customWidth="1"/>
    <col min="6662" max="6761" width="0.875" style="223" customWidth="1"/>
    <col min="6762" max="6762" width="10.5" style="223" customWidth="1"/>
    <col min="6763" max="6763" width="9.25" style="223" customWidth="1"/>
    <col min="6764" max="6765" width="8.875" style="223" customWidth="1"/>
    <col min="6766" max="6916" width="9" style="223"/>
    <col min="6917" max="6917" width="0.625" style="223" customWidth="1"/>
    <col min="6918" max="7017" width="0.875" style="223" customWidth="1"/>
    <col min="7018" max="7018" width="10.5" style="223" customWidth="1"/>
    <col min="7019" max="7019" width="9.25" style="223" customWidth="1"/>
    <col min="7020" max="7021" width="8.875" style="223" customWidth="1"/>
    <col min="7022" max="7172" width="9" style="223"/>
    <col min="7173" max="7173" width="0.625" style="223" customWidth="1"/>
    <col min="7174" max="7273" width="0.875" style="223" customWidth="1"/>
    <col min="7274" max="7274" width="10.5" style="223" customWidth="1"/>
    <col min="7275" max="7275" width="9.25" style="223" customWidth="1"/>
    <col min="7276" max="7277" width="8.875" style="223" customWidth="1"/>
    <col min="7278" max="7428" width="9" style="223"/>
    <col min="7429" max="7429" width="0.625" style="223" customWidth="1"/>
    <col min="7430" max="7529" width="0.875" style="223" customWidth="1"/>
    <col min="7530" max="7530" width="10.5" style="223" customWidth="1"/>
    <col min="7531" max="7531" width="9.25" style="223" customWidth="1"/>
    <col min="7532" max="7533" width="8.875" style="223" customWidth="1"/>
    <col min="7534" max="7684" width="9" style="223"/>
    <col min="7685" max="7685" width="0.625" style="223" customWidth="1"/>
    <col min="7686" max="7785" width="0.875" style="223" customWidth="1"/>
    <col min="7786" max="7786" width="10.5" style="223" customWidth="1"/>
    <col min="7787" max="7787" width="9.25" style="223" customWidth="1"/>
    <col min="7788" max="7789" width="8.875" style="223" customWidth="1"/>
    <col min="7790" max="7940" width="9" style="223"/>
    <col min="7941" max="7941" width="0.625" style="223" customWidth="1"/>
    <col min="7942" max="8041" width="0.875" style="223" customWidth="1"/>
    <col min="8042" max="8042" width="10.5" style="223" customWidth="1"/>
    <col min="8043" max="8043" width="9.25" style="223" customWidth="1"/>
    <col min="8044" max="8045" width="8.875" style="223" customWidth="1"/>
    <col min="8046" max="8196" width="9" style="223"/>
    <col min="8197" max="8197" width="0.625" style="223" customWidth="1"/>
    <col min="8198" max="8297" width="0.875" style="223" customWidth="1"/>
    <col min="8298" max="8298" width="10.5" style="223" customWidth="1"/>
    <col min="8299" max="8299" width="9.25" style="223" customWidth="1"/>
    <col min="8300" max="8301" width="8.875" style="223" customWidth="1"/>
    <col min="8302" max="8452" width="9" style="223"/>
    <col min="8453" max="8453" width="0.625" style="223" customWidth="1"/>
    <col min="8454" max="8553" width="0.875" style="223" customWidth="1"/>
    <col min="8554" max="8554" width="10.5" style="223" customWidth="1"/>
    <col min="8555" max="8555" width="9.25" style="223" customWidth="1"/>
    <col min="8556" max="8557" width="8.875" style="223" customWidth="1"/>
    <col min="8558" max="8708" width="9" style="223"/>
    <col min="8709" max="8709" width="0.625" style="223" customWidth="1"/>
    <col min="8710" max="8809" width="0.875" style="223" customWidth="1"/>
    <col min="8810" max="8810" width="10.5" style="223" customWidth="1"/>
    <col min="8811" max="8811" width="9.25" style="223" customWidth="1"/>
    <col min="8812" max="8813" width="8.875" style="223" customWidth="1"/>
    <col min="8814" max="8964" width="9" style="223"/>
    <col min="8965" max="8965" width="0.625" style="223" customWidth="1"/>
    <col min="8966" max="9065" width="0.875" style="223" customWidth="1"/>
    <col min="9066" max="9066" width="10.5" style="223" customWidth="1"/>
    <col min="9067" max="9067" width="9.25" style="223" customWidth="1"/>
    <col min="9068" max="9069" width="8.875" style="223" customWidth="1"/>
    <col min="9070" max="9220" width="9" style="223"/>
    <col min="9221" max="9221" width="0.625" style="223" customWidth="1"/>
    <col min="9222" max="9321" width="0.875" style="223" customWidth="1"/>
    <col min="9322" max="9322" width="10.5" style="223" customWidth="1"/>
    <col min="9323" max="9323" width="9.25" style="223" customWidth="1"/>
    <col min="9324" max="9325" width="8.875" style="223" customWidth="1"/>
    <col min="9326" max="9476" width="9" style="223"/>
    <col min="9477" max="9477" width="0.625" style="223" customWidth="1"/>
    <col min="9478" max="9577" width="0.875" style="223" customWidth="1"/>
    <col min="9578" max="9578" width="10.5" style="223" customWidth="1"/>
    <col min="9579" max="9579" width="9.25" style="223" customWidth="1"/>
    <col min="9580" max="9581" width="8.875" style="223" customWidth="1"/>
    <col min="9582" max="9732" width="9" style="223"/>
    <col min="9733" max="9733" width="0.625" style="223" customWidth="1"/>
    <col min="9734" max="9833" width="0.875" style="223" customWidth="1"/>
    <col min="9834" max="9834" width="10.5" style="223" customWidth="1"/>
    <col min="9835" max="9835" width="9.25" style="223" customWidth="1"/>
    <col min="9836" max="9837" width="8.875" style="223" customWidth="1"/>
    <col min="9838" max="9988" width="9" style="223"/>
    <col min="9989" max="9989" width="0.625" style="223" customWidth="1"/>
    <col min="9990" max="10089" width="0.875" style="223" customWidth="1"/>
    <col min="10090" max="10090" width="10.5" style="223" customWidth="1"/>
    <col min="10091" max="10091" width="9.25" style="223" customWidth="1"/>
    <col min="10092" max="10093" width="8.875" style="223" customWidth="1"/>
    <col min="10094" max="10244" width="9" style="223"/>
    <col min="10245" max="10245" width="0.625" style="223" customWidth="1"/>
    <col min="10246" max="10345" width="0.875" style="223" customWidth="1"/>
    <col min="10346" max="10346" width="10.5" style="223" customWidth="1"/>
    <col min="10347" max="10347" width="9.25" style="223" customWidth="1"/>
    <col min="10348" max="10349" width="8.875" style="223" customWidth="1"/>
    <col min="10350" max="10500" width="9" style="223"/>
    <col min="10501" max="10501" width="0.625" style="223" customWidth="1"/>
    <col min="10502" max="10601" width="0.875" style="223" customWidth="1"/>
    <col min="10602" max="10602" width="10.5" style="223" customWidth="1"/>
    <col min="10603" max="10603" width="9.25" style="223" customWidth="1"/>
    <col min="10604" max="10605" width="8.875" style="223" customWidth="1"/>
    <col min="10606" max="10756" width="9" style="223"/>
    <col min="10757" max="10757" width="0.625" style="223" customWidth="1"/>
    <col min="10758" max="10857" width="0.875" style="223" customWidth="1"/>
    <col min="10858" max="10858" width="10.5" style="223" customWidth="1"/>
    <col min="10859" max="10859" width="9.25" style="223" customWidth="1"/>
    <col min="10860" max="10861" width="8.875" style="223" customWidth="1"/>
    <col min="10862" max="11012" width="9" style="223"/>
    <col min="11013" max="11013" width="0.625" style="223" customWidth="1"/>
    <col min="11014" max="11113" width="0.875" style="223" customWidth="1"/>
    <col min="11114" max="11114" width="10.5" style="223" customWidth="1"/>
    <col min="11115" max="11115" width="9.25" style="223" customWidth="1"/>
    <col min="11116" max="11117" width="8.875" style="223" customWidth="1"/>
    <col min="11118" max="11268" width="9" style="223"/>
    <col min="11269" max="11269" width="0.625" style="223" customWidth="1"/>
    <col min="11270" max="11369" width="0.875" style="223" customWidth="1"/>
    <col min="11370" max="11370" width="10.5" style="223" customWidth="1"/>
    <col min="11371" max="11371" width="9.25" style="223" customWidth="1"/>
    <col min="11372" max="11373" width="8.875" style="223" customWidth="1"/>
    <col min="11374" max="11524" width="9" style="223"/>
    <col min="11525" max="11525" width="0.625" style="223" customWidth="1"/>
    <col min="11526" max="11625" width="0.875" style="223" customWidth="1"/>
    <col min="11626" max="11626" width="10.5" style="223" customWidth="1"/>
    <col min="11627" max="11627" width="9.25" style="223" customWidth="1"/>
    <col min="11628" max="11629" width="8.875" style="223" customWidth="1"/>
    <col min="11630" max="11780" width="9" style="223"/>
    <col min="11781" max="11781" width="0.625" style="223" customWidth="1"/>
    <col min="11782" max="11881" width="0.875" style="223" customWidth="1"/>
    <col min="11882" max="11882" width="10.5" style="223" customWidth="1"/>
    <col min="11883" max="11883" width="9.25" style="223" customWidth="1"/>
    <col min="11884" max="11885" width="8.875" style="223" customWidth="1"/>
    <col min="11886" max="12036" width="9" style="223"/>
    <col min="12037" max="12037" width="0.625" style="223" customWidth="1"/>
    <col min="12038" max="12137" width="0.875" style="223" customWidth="1"/>
    <col min="12138" max="12138" width="10.5" style="223" customWidth="1"/>
    <col min="12139" max="12139" width="9.25" style="223" customWidth="1"/>
    <col min="12140" max="12141" width="8.875" style="223" customWidth="1"/>
    <col min="12142" max="12292" width="9" style="223"/>
    <col min="12293" max="12293" width="0.625" style="223" customWidth="1"/>
    <col min="12294" max="12393" width="0.875" style="223" customWidth="1"/>
    <col min="12394" max="12394" width="10.5" style="223" customWidth="1"/>
    <col min="12395" max="12395" width="9.25" style="223" customWidth="1"/>
    <col min="12396" max="12397" width="8.875" style="223" customWidth="1"/>
    <col min="12398" max="12548" width="9" style="223"/>
    <col min="12549" max="12549" width="0.625" style="223" customWidth="1"/>
    <col min="12550" max="12649" width="0.875" style="223" customWidth="1"/>
    <col min="12650" max="12650" width="10.5" style="223" customWidth="1"/>
    <col min="12651" max="12651" width="9.25" style="223" customWidth="1"/>
    <col min="12652" max="12653" width="8.875" style="223" customWidth="1"/>
    <col min="12654" max="12804" width="9" style="223"/>
    <col min="12805" max="12805" width="0.625" style="223" customWidth="1"/>
    <col min="12806" max="12905" width="0.875" style="223" customWidth="1"/>
    <col min="12906" max="12906" width="10.5" style="223" customWidth="1"/>
    <col min="12907" max="12907" width="9.25" style="223" customWidth="1"/>
    <col min="12908" max="12909" width="8.875" style="223" customWidth="1"/>
    <col min="12910" max="13060" width="9" style="223"/>
    <col min="13061" max="13061" width="0.625" style="223" customWidth="1"/>
    <col min="13062" max="13161" width="0.875" style="223" customWidth="1"/>
    <col min="13162" max="13162" width="10.5" style="223" customWidth="1"/>
    <col min="13163" max="13163" width="9.25" style="223" customWidth="1"/>
    <col min="13164" max="13165" width="8.875" style="223" customWidth="1"/>
    <col min="13166" max="13316" width="9" style="223"/>
    <col min="13317" max="13317" width="0.625" style="223" customWidth="1"/>
    <col min="13318" max="13417" width="0.875" style="223" customWidth="1"/>
    <col min="13418" max="13418" width="10.5" style="223" customWidth="1"/>
    <col min="13419" max="13419" width="9.25" style="223" customWidth="1"/>
    <col min="13420" max="13421" width="8.875" style="223" customWidth="1"/>
    <col min="13422" max="13572" width="9" style="223"/>
    <col min="13573" max="13573" width="0.625" style="223" customWidth="1"/>
    <col min="13574" max="13673" width="0.875" style="223" customWidth="1"/>
    <col min="13674" max="13674" width="10.5" style="223" customWidth="1"/>
    <col min="13675" max="13675" width="9.25" style="223" customWidth="1"/>
    <col min="13676" max="13677" width="8.875" style="223" customWidth="1"/>
    <col min="13678" max="13828" width="9" style="223"/>
    <col min="13829" max="13829" width="0.625" style="223" customWidth="1"/>
    <col min="13830" max="13929" width="0.875" style="223" customWidth="1"/>
    <col min="13930" max="13930" width="10.5" style="223" customWidth="1"/>
    <col min="13931" max="13931" width="9.25" style="223" customWidth="1"/>
    <col min="13932" max="13933" width="8.875" style="223" customWidth="1"/>
    <col min="13934" max="14084" width="9" style="223"/>
    <col min="14085" max="14085" width="0.625" style="223" customWidth="1"/>
    <col min="14086" max="14185" width="0.875" style="223" customWidth="1"/>
    <col min="14186" max="14186" width="10.5" style="223" customWidth="1"/>
    <col min="14187" max="14187" width="9.25" style="223" customWidth="1"/>
    <col min="14188" max="14189" width="8.875" style="223" customWidth="1"/>
    <col min="14190" max="14340" width="9" style="223"/>
    <col min="14341" max="14341" width="0.625" style="223" customWidth="1"/>
    <col min="14342" max="14441" width="0.875" style="223" customWidth="1"/>
    <col min="14442" max="14442" width="10.5" style="223" customWidth="1"/>
    <col min="14443" max="14443" width="9.25" style="223" customWidth="1"/>
    <col min="14444" max="14445" width="8.875" style="223" customWidth="1"/>
    <col min="14446" max="14596" width="9" style="223"/>
    <col min="14597" max="14597" width="0.625" style="223" customWidth="1"/>
    <col min="14598" max="14697" width="0.875" style="223" customWidth="1"/>
    <col min="14698" max="14698" width="10.5" style="223" customWidth="1"/>
    <col min="14699" max="14699" width="9.25" style="223" customWidth="1"/>
    <col min="14700" max="14701" width="8.875" style="223" customWidth="1"/>
    <col min="14702" max="14852" width="9" style="223"/>
    <col min="14853" max="14853" width="0.625" style="223" customWidth="1"/>
    <col min="14854" max="14953" width="0.875" style="223" customWidth="1"/>
    <col min="14954" max="14954" width="10.5" style="223" customWidth="1"/>
    <col min="14955" max="14955" width="9.25" style="223" customWidth="1"/>
    <col min="14956" max="14957" width="8.875" style="223" customWidth="1"/>
    <col min="14958" max="15108" width="9" style="223"/>
    <col min="15109" max="15109" width="0.625" style="223" customWidth="1"/>
    <col min="15110" max="15209" width="0.875" style="223" customWidth="1"/>
    <col min="15210" max="15210" width="10.5" style="223" customWidth="1"/>
    <col min="15211" max="15211" width="9.25" style="223" customWidth="1"/>
    <col min="15212" max="15213" width="8.875" style="223" customWidth="1"/>
    <col min="15214" max="15364" width="9" style="223"/>
    <col min="15365" max="15365" width="0.625" style="223" customWidth="1"/>
    <col min="15366" max="15465" width="0.875" style="223" customWidth="1"/>
    <col min="15466" max="15466" width="10.5" style="223" customWidth="1"/>
    <col min="15467" max="15467" width="9.25" style="223" customWidth="1"/>
    <col min="15468" max="15469" width="8.875" style="223" customWidth="1"/>
    <col min="15470" max="15620" width="9" style="223"/>
    <col min="15621" max="15621" width="0.625" style="223" customWidth="1"/>
    <col min="15622" max="15721" width="0.875" style="223" customWidth="1"/>
    <col min="15722" max="15722" width="10.5" style="223" customWidth="1"/>
    <col min="15723" max="15723" width="9.25" style="223" customWidth="1"/>
    <col min="15724" max="15725" width="8.875" style="223" customWidth="1"/>
    <col min="15726" max="15876" width="9" style="223"/>
    <col min="15877" max="15877" width="0.625" style="223" customWidth="1"/>
    <col min="15878" max="15977" width="0.875" style="223" customWidth="1"/>
    <col min="15978" max="15978" width="10.5" style="223" customWidth="1"/>
    <col min="15979" max="15979" width="9.25" style="223" customWidth="1"/>
    <col min="15980" max="15981" width="8.875" style="223" customWidth="1"/>
    <col min="15982" max="16132" width="9" style="223"/>
    <col min="16133" max="16133" width="0.625" style="223" customWidth="1"/>
    <col min="16134" max="16233" width="0.875" style="223" customWidth="1"/>
    <col min="16234" max="16234" width="10.5" style="223" customWidth="1"/>
    <col min="16235" max="16235" width="9.25" style="223" customWidth="1"/>
    <col min="16236" max="16237" width="8.875" style="223" customWidth="1"/>
    <col min="16238" max="16384" width="9" style="223"/>
  </cols>
  <sheetData>
    <row r="1" spans="6:110" ht="24.95" customHeight="1">
      <c r="F1" s="340" t="s">
        <v>1276</v>
      </c>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0"/>
      <c r="AH1" s="340"/>
      <c r="AI1" s="340"/>
      <c r="AJ1" s="340"/>
      <c r="AK1" s="340"/>
      <c r="AL1" s="340"/>
      <c r="AM1" s="340"/>
      <c r="AN1" s="340"/>
      <c r="AO1" s="340"/>
      <c r="AP1" s="340"/>
      <c r="AQ1" s="340"/>
      <c r="AR1" s="340"/>
      <c r="AS1" s="340"/>
      <c r="AT1" s="340"/>
      <c r="AU1" s="340"/>
      <c r="AV1" s="340"/>
      <c r="AW1" s="340"/>
      <c r="AX1" s="340"/>
      <c r="AY1" s="340"/>
      <c r="AZ1" s="340"/>
      <c r="BA1" s="340"/>
      <c r="BB1" s="340"/>
      <c r="BC1" s="340"/>
      <c r="BD1" s="340"/>
      <c r="BE1" s="340"/>
      <c r="BF1" s="340"/>
      <c r="BG1" s="340"/>
      <c r="BH1" s="340"/>
      <c r="BI1" s="340"/>
      <c r="BJ1" s="340"/>
      <c r="BK1" s="340"/>
      <c r="BL1" s="340"/>
      <c r="BM1" s="340"/>
      <c r="BN1" s="340"/>
      <c r="BO1" s="340"/>
      <c r="BP1" s="340"/>
      <c r="BQ1" s="340"/>
      <c r="BR1" s="340"/>
      <c r="BS1" s="340"/>
      <c r="BT1" s="340"/>
      <c r="BU1" s="340"/>
      <c r="BV1" s="340"/>
      <c r="BW1" s="340"/>
      <c r="BX1" s="340"/>
      <c r="BY1" s="340"/>
      <c r="BZ1" s="340"/>
      <c r="CA1" s="340"/>
      <c r="CB1" s="340"/>
      <c r="CC1" s="340"/>
      <c r="CD1" s="340"/>
      <c r="CE1" s="340"/>
      <c r="CF1" s="340"/>
      <c r="CG1" s="340"/>
      <c r="CH1" s="340"/>
      <c r="CI1" s="340"/>
      <c r="CJ1" s="340"/>
      <c r="CK1" s="340"/>
      <c r="CL1" s="340"/>
      <c r="CM1" s="340"/>
      <c r="CN1" s="340"/>
      <c r="CO1" s="340"/>
      <c r="CP1" s="340"/>
      <c r="CQ1" s="340"/>
      <c r="CR1" s="340"/>
      <c r="CS1" s="340"/>
      <c r="CT1" s="340"/>
      <c r="CU1" s="340"/>
      <c r="CV1" s="340"/>
      <c r="CW1" s="340"/>
      <c r="CX1" s="340"/>
      <c r="CY1" s="340"/>
      <c r="CZ1" s="340"/>
      <c r="DA1" s="340"/>
      <c r="DB1" s="340"/>
      <c r="DC1" s="340"/>
      <c r="DD1" s="340"/>
      <c r="DE1" s="340"/>
    </row>
    <row r="2" spans="6:110" ht="9.9499999999999993" customHeight="1">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c r="AP2" s="224"/>
      <c r="AQ2" s="224"/>
      <c r="AR2" s="224"/>
      <c r="AS2" s="224"/>
      <c r="AT2" s="224"/>
      <c r="AU2" s="224"/>
      <c r="AV2" s="224"/>
      <c r="AW2" s="224"/>
      <c r="AX2" s="224"/>
      <c r="AY2" s="224"/>
      <c r="AZ2" s="224"/>
      <c r="BA2" s="224"/>
      <c r="BB2" s="224"/>
      <c r="BC2" s="224"/>
      <c r="BD2" s="224"/>
      <c r="BE2" s="224"/>
      <c r="BF2" s="224"/>
      <c r="BG2" s="224"/>
      <c r="BH2" s="224"/>
      <c r="BI2" s="224"/>
      <c r="BJ2" s="224"/>
      <c r="BK2" s="224"/>
      <c r="BL2" s="224"/>
      <c r="BM2" s="224"/>
      <c r="BN2" s="224"/>
      <c r="BO2" s="224"/>
      <c r="BP2" s="224"/>
      <c r="BQ2" s="224"/>
      <c r="BR2" s="224"/>
      <c r="BS2" s="224"/>
      <c r="BT2" s="224"/>
      <c r="BU2" s="224"/>
      <c r="BV2" s="224"/>
      <c r="BW2" s="224"/>
      <c r="BX2" s="224"/>
      <c r="BY2" s="224"/>
      <c r="BZ2" s="224"/>
      <c r="CA2" s="224"/>
      <c r="CB2" s="224"/>
      <c r="CC2" s="224"/>
      <c r="CD2" s="224"/>
      <c r="CE2" s="224"/>
      <c r="CF2" s="224"/>
      <c r="CG2" s="224"/>
      <c r="CH2" s="224"/>
      <c r="CI2" s="224"/>
      <c r="CJ2" s="224"/>
      <c r="CK2" s="224"/>
      <c r="CL2" s="224"/>
      <c r="CM2" s="224"/>
      <c r="CN2" s="224"/>
      <c r="CO2" s="224"/>
      <c r="CP2" s="224"/>
      <c r="CQ2" s="224"/>
      <c r="CR2" s="224"/>
      <c r="CS2" s="224"/>
      <c r="CT2" s="224"/>
      <c r="CU2" s="224"/>
      <c r="CV2" s="224"/>
      <c r="CW2" s="224"/>
      <c r="CX2" s="224"/>
      <c r="CY2" s="224"/>
      <c r="CZ2" s="224"/>
      <c r="DA2" s="224"/>
      <c r="DB2" s="224"/>
      <c r="DC2" s="224"/>
      <c r="DD2" s="224"/>
      <c r="DE2" s="224"/>
    </row>
    <row r="3" spans="6:110" ht="27.95" customHeight="1">
      <c r="F3" s="341" t="s">
        <v>1277</v>
      </c>
      <c r="G3" s="342" t="s">
        <v>1278</v>
      </c>
      <c r="H3" s="342" t="s">
        <v>1279</v>
      </c>
      <c r="I3" s="342" t="s">
        <v>1280</v>
      </c>
      <c r="J3" s="342" t="s">
        <v>1281</v>
      </c>
      <c r="K3" s="342"/>
      <c r="L3" s="342"/>
      <c r="M3" s="342"/>
      <c r="N3" s="342"/>
      <c r="O3" s="342"/>
      <c r="P3" s="342"/>
      <c r="Q3" s="342"/>
      <c r="R3" s="342"/>
      <c r="S3" s="342"/>
      <c r="T3" s="342"/>
      <c r="U3" s="342"/>
      <c r="V3" s="342"/>
      <c r="W3" s="342"/>
      <c r="X3" s="342"/>
      <c r="Y3" s="342"/>
      <c r="Z3" s="342"/>
      <c r="AA3" s="342"/>
      <c r="AB3" s="342"/>
      <c r="AC3" s="342"/>
      <c r="AD3" s="342"/>
      <c r="AE3" s="342"/>
      <c r="AF3" s="342"/>
      <c r="AG3" s="342"/>
      <c r="AH3" s="342"/>
      <c r="AI3" s="342"/>
      <c r="AJ3" s="342"/>
      <c r="AK3" s="342"/>
      <c r="AL3" s="342"/>
      <c r="AM3" s="342"/>
      <c r="AN3" s="342"/>
      <c r="AO3" s="342"/>
      <c r="AP3" s="342"/>
      <c r="AQ3" s="342"/>
      <c r="AR3" s="342"/>
      <c r="AS3" s="342"/>
      <c r="AT3" s="342"/>
      <c r="AU3" s="342"/>
      <c r="AV3" s="342"/>
      <c r="AW3" s="342"/>
      <c r="AX3" s="342"/>
      <c r="AY3" s="342"/>
      <c r="AZ3" s="342"/>
      <c r="BA3" s="342"/>
      <c r="BB3" s="342"/>
      <c r="BC3" s="342"/>
      <c r="BD3" s="342"/>
      <c r="BE3" s="342"/>
      <c r="BF3" s="342"/>
      <c r="BG3" s="342"/>
      <c r="BH3" s="342"/>
      <c r="BI3" s="342"/>
      <c r="BJ3" s="342"/>
      <c r="BK3" s="342"/>
      <c r="BL3" s="342"/>
      <c r="BM3" s="342"/>
      <c r="BN3" s="342"/>
      <c r="BO3" s="342"/>
      <c r="BP3" s="342"/>
      <c r="BQ3" s="342"/>
      <c r="BR3" s="342"/>
      <c r="BS3" s="342"/>
      <c r="BT3" s="342"/>
      <c r="BU3" s="342"/>
      <c r="BV3" s="342"/>
      <c r="BW3" s="342"/>
      <c r="BX3" s="342"/>
      <c r="BY3" s="342"/>
      <c r="BZ3" s="342"/>
      <c r="CA3" s="342"/>
      <c r="CB3" s="342"/>
      <c r="CC3" s="342"/>
      <c r="CD3" s="342"/>
      <c r="CE3" s="342"/>
      <c r="CF3" s="342"/>
      <c r="CG3" s="342"/>
      <c r="CH3" s="342"/>
      <c r="CI3" s="342"/>
      <c r="CJ3" s="342"/>
      <c r="CK3" s="342"/>
      <c r="CL3" s="342"/>
      <c r="CM3" s="342"/>
      <c r="CN3" s="342"/>
      <c r="CO3" s="342"/>
      <c r="CP3" s="342"/>
      <c r="CQ3" s="342"/>
      <c r="CR3" s="342"/>
      <c r="CS3" s="342"/>
      <c r="CT3" s="342"/>
      <c r="CU3" s="342"/>
      <c r="CV3" s="342"/>
      <c r="CW3" s="342"/>
      <c r="CX3" s="342"/>
      <c r="CY3" s="342"/>
      <c r="CZ3" s="342"/>
      <c r="DA3" s="342"/>
      <c r="DB3" s="225" t="s">
        <v>1280</v>
      </c>
      <c r="DC3" s="225" t="s">
        <v>1279</v>
      </c>
      <c r="DD3" s="226" t="s">
        <v>1281</v>
      </c>
      <c r="DE3" s="225" t="s">
        <v>1278</v>
      </c>
    </row>
    <row r="4" spans="6:110" ht="11.25" customHeight="1">
      <c r="F4" s="227" t="str">
        <f>CONCATENATE(" ",A23,".",B23,", ",C23,", ",D23)</f>
        <v xml:space="preserve"> 1.강재운반, L=230km, ton</v>
      </c>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28"/>
      <c r="AR4" s="228"/>
      <c r="AS4" s="228"/>
      <c r="AT4" s="228"/>
      <c r="AU4" s="228"/>
      <c r="AV4" s="228"/>
      <c r="AW4" s="228"/>
      <c r="AX4" s="228"/>
      <c r="AY4" s="228"/>
      <c r="AZ4" s="228"/>
      <c r="BA4" s="228"/>
      <c r="BB4" s="228"/>
      <c r="BC4" s="228"/>
      <c r="BD4" s="228"/>
      <c r="BE4" s="228"/>
      <c r="BF4" s="228"/>
      <c r="BG4" s="228"/>
      <c r="BH4" s="228"/>
      <c r="BI4" s="228"/>
      <c r="BJ4" s="228"/>
      <c r="BK4" s="228"/>
      <c r="BL4" s="228"/>
      <c r="BM4" s="228"/>
      <c r="BN4" s="228"/>
      <c r="BO4" s="228"/>
      <c r="BP4" s="228"/>
      <c r="BQ4" s="228"/>
      <c r="BR4" s="228"/>
      <c r="BS4" s="228"/>
      <c r="BT4" s="228"/>
      <c r="BU4" s="228"/>
      <c r="BV4" s="228"/>
      <c r="BW4" s="228"/>
      <c r="BX4" s="228"/>
      <c r="BY4" s="228"/>
      <c r="BZ4" s="228"/>
      <c r="CA4" s="228"/>
      <c r="CB4" s="228"/>
      <c r="CC4" s="228"/>
      <c r="CD4" s="228"/>
      <c r="CE4" s="228"/>
      <c r="CF4" s="228"/>
      <c r="CG4" s="228"/>
      <c r="CH4" s="228"/>
      <c r="CI4" s="228"/>
      <c r="CJ4" s="228"/>
      <c r="CK4" s="228"/>
      <c r="CL4" s="228"/>
      <c r="CM4" s="228"/>
      <c r="CN4" s="228"/>
      <c r="CO4" s="228"/>
      <c r="CP4" s="228"/>
      <c r="CQ4" s="228"/>
      <c r="CR4" s="228"/>
      <c r="CS4" s="228"/>
      <c r="CT4" s="228"/>
      <c r="CU4" s="228"/>
      <c r="CV4" s="228"/>
      <c r="CW4" s="228"/>
      <c r="CX4" s="228"/>
      <c r="CY4" s="228"/>
      <c r="CZ4" s="228"/>
      <c r="DA4" s="228"/>
      <c r="DB4" s="229"/>
      <c r="DC4" s="229"/>
      <c r="DD4" s="230"/>
      <c r="DE4" s="231"/>
      <c r="DF4" s="232"/>
    </row>
    <row r="5" spans="6:110" ht="11.25" customHeight="1">
      <c r="F5" s="233"/>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c r="BX5" s="228"/>
      <c r="BY5" s="228"/>
      <c r="BZ5" s="228"/>
      <c r="CA5" s="228"/>
      <c r="CB5" s="228"/>
      <c r="CC5" s="228"/>
      <c r="CD5" s="228"/>
      <c r="CE5" s="228"/>
      <c r="CF5" s="228"/>
      <c r="CG5" s="228"/>
      <c r="CH5" s="228"/>
      <c r="CI5" s="228"/>
      <c r="CJ5" s="228"/>
      <c r="CK5" s="228"/>
      <c r="CL5" s="228"/>
      <c r="CM5" s="228"/>
      <c r="CN5" s="228"/>
      <c r="CO5" s="228"/>
      <c r="CP5" s="228"/>
      <c r="CQ5" s="228"/>
      <c r="CR5" s="228"/>
      <c r="CS5" s="228"/>
      <c r="CT5" s="228"/>
      <c r="CU5" s="228"/>
      <c r="CV5" s="228"/>
      <c r="CW5" s="228"/>
      <c r="CX5" s="228"/>
      <c r="CY5" s="228"/>
      <c r="CZ5" s="228"/>
      <c r="DA5" s="228"/>
      <c r="DB5" s="229"/>
      <c r="DC5" s="229"/>
      <c r="DD5" s="234"/>
      <c r="DE5" s="235"/>
      <c r="DF5" s="232"/>
    </row>
    <row r="6" spans="6:110" ht="11.25" customHeight="1">
      <c r="F6" s="233"/>
      <c r="G6" s="228"/>
      <c r="H6" s="228"/>
      <c r="I6" s="228"/>
      <c r="J6" s="228"/>
      <c r="K6" s="228" t="s">
        <v>1302</v>
      </c>
      <c r="L6" s="228"/>
      <c r="M6" s="228"/>
      <c r="N6" s="228"/>
      <c r="O6" s="228"/>
      <c r="P6" s="228"/>
      <c r="Q6" s="228"/>
      <c r="R6" s="228"/>
      <c r="S6" s="228"/>
      <c r="T6" s="228" t="s">
        <v>303</v>
      </c>
      <c r="U6" s="228" t="s">
        <v>303</v>
      </c>
      <c r="V6" s="228" t="s">
        <v>303</v>
      </c>
      <c r="W6" s="228" t="s">
        <v>303</v>
      </c>
      <c r="X6" s="228" t="s">
        <v>303</v>
      </c>
      <c r="Y6" s="228" t="s">
        <v>303</v>
      </c>
      <c r="Z6" s="228" t="s">
        <v>303</v>
      </c>
      <c r="AA6" s="228" t="s">
        <v>303</v>
      </c>
      <c r="AB6" s="228" t="s">
        <v>303</v>
      </c>
      <c r="AC6" s="228" t="s">
        <v>303</v>
      </c>
      <c r="AD6" s="228" t="s">
        <v>303</v>
      </c>
      <c r="AE6" s="228" t="s">
        <v>303</v>
      </c>
      <c r="AF6" s="228" t="s">
        <v>303</v>
      </c>
      <c r="AG6" s="228"/>
      <c r="AH6" s="228" t="s">
        <v>1303</v>
      </c>
      <c r="AI6" s="228"/>
      <c r="AJ6" s="228"/>
      <c r="AK6" s="228"/>
      <c r="AL6" s="228"/>
      <c r="AM6" s="228"/>
      <c r="AN6" s="228"/>
      <c r="AO6" s="228"/>
      <c r="AP6" s="228"/>
      <c r="AQ6" s="228" t="s">
        <v>1304</v>
      </c>
      <c r="AR6" s="228"/>
      <c r="AS6" s="228" t="s">
        <v>1285</v>
      </c>
      <c r="AT6" s="228"/>
      <c r="AU6" s="228" t="str">
        <f>TEXT(230,"#,##0.#######")</f>
        <v>230.</v>
      </c>
      <c r="AV6" s="228"/>
      <c r="AW6" s="228" t="s">
        <v>1305</v>
      </c>
      <c r="AX6" s="228"/>
      <c r="AY6" s="228"/>
      <c r="AZ6" s="228"/>
      <c r="BA6" s="228"/>
      <c r="BB6" s="228"/>
      <c r="BC6" s="228"/>
      <c r="BD6" s="228"/>
      <c r="BE6" s="228"/>
      <c r="BF6" s="228"/>
      <c r="BG6" s="228"/>
      <c r="BH6" s="228"/>
      <c r="BI6" s="228"/>
      <c r="BJ6" s="228"/>
      <c r="BK6" s="228"/>
      <c r="BL6" s="228"/>
      <c r="BM6" s="228"/>
      <c r="BN6" s="228"/>
      <c r="BO6" s="228"/>
      <c r="BP6" s="228"/>
      <c r="BQ6" s="228"/>
      <c r="BR6" s="228"/>
      <c r="BS6" s="228"/>
      <c r="BT6" s="228"/>
      <c r="BU6" s="228"/>
      <c r="BV6" s="228"/>
      <c r="BW6" s="228"/>
      <c r="BX6" s="228"/>
      <c r="BY6" s="228"/>
      <c r="BZ6" s="228"/>
      <c r="CA6" s="228"/>
      <c r="CB6" s="228"/>
      <c r="CC6" s="228"/>
      <c r="CD6" s="228"/>
      <c r="CE6" s="228"/>
      <c r="CF6" s="228"/>
      <c r="CG6" s="228"/>
      <c r="CH6" s="228"/>
      <c r="CI6" s="228"/>
      <c r="CJ6" s="228"/>
      <c r="CK6" s="228"/>
      <c r="CL6" s="228"/>
      <c r="CM6" s="228"/>
      <c r="CN6" s="228"/>
      <c r="CO6" s="228"/>
      <c r="CP6" s="228"/>
      <c r="CQ6" s="228"/>
      <c r="CR6" s="228"/>
      <c r="CS6" s="228"/>
      <c r="CT6" s="228"/>
      <c r="CU6" s="228"/>
      <c r="CV6" s="228"/>
      <c r="CW6" s="228"/>
      <c r="CX6" s="228"/>
      <c r="CY6" s="228"/>
      <c r="CZ6" s="228"/>
      <c r="DA6" s="228"/>
      <c r="DB6" s="229"/>
      <c r="DC6" s="229"/>
      <c r="DD6" s="234"/>
      <c r="DE6" s="235"/>
      <c r="DF6" s="232"/>
    </row>
    <row r="7" spans="6:110" ht="11.25" customHeight="1">
      <c r="F7" s="233"/>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8"/>
      <c r="AR7" s="228"/>
      <c r="AS7" s="228"/>
      <c r="AT7" s="228"/>
      <c r="AU7" s="228"/>
      <c r="AV7" s="228"/>
      <c r="AW7" s="228"/>
      <c r="AX7" s="228"/>
      <c r="AY7" s="228"/>
      <c r="AZ7" s="228"/>
      <c r="BA7" s="228"/>
      <c r="BB7" s="228"/>
      <c r="BC7" s="228"/>
      <c r="BD7" s="228"/>
      <c r="BE7" s="228"/>
      <c r="BF7" s="228"/>
      <c r="BG7" s="228"/>
      <c r="BH7" s="228"/>
      <c r="BI7" s="228"/>
      <c r="BJ7" s="228"/>
      <c r="BK7" s="228"/>
      <c r="BL7" s="228"/>
      <c r="BM7" s="228"/>
      <c r="BN7" s="228"/>
      <c r="BO7" s="228"/>
      <c r="BP7" s="228"/>
      <c r="BQ7" s="228"/>
      <c r="BR7" s="228"/>
      <c r="BS7" s="228"/>
      <c r="BT7" s="228"/>
      <c r="BU7" s="228"/>
      <c r="BV7" s="228"/>
      <c r="BW7" s="228"/>
      <c r="BX7" s="228"/>
      <c r="BY7" s="228"/>
      <c r="BZ7" s="228"/>
      <c r="CA7" s="228"/>
      <c r="CB7" s="228"/>
      <c r="CC7" s="228"/>
      <c r="CD7" s="228"/>
      <c r="CE7" s="228"/>
      <c r="CF7" s="228"/>
      <c r="CG7" s="228"/>
      <c r="CH7" s="228"/>
      <c r="CI7" s="228"/>
      <c r="CJ7" s="228"/>
      <c r="CK7" s="228"/>
      <c r="CL7" s="228"/>
      <c r="CM7" s="228"/>
      <c r="CN7" s="228"/>
      <c r="CO7" s="228"/>
      <c r="CP7" s="228"/>
      <c r="CQ7" s="228"/>
      <c r="CR7" s="228"/>
      <c r="CS7" s="228"/>
      <c r="CT7" s="228"/>
      <c r="CU7" s="228"/>
      <c r="CV7" s="228"/>
      <c r="CW7" s="228"/>
      <c r="CX7" s="228"/>
      <c r="CY7" s="228"/>
      <c r="CZ7" s="228"/>
      <c r="DA7" s="228"/>
      <c r="DB7" s="229"/>
      <c r="DC7" s="229"/>
      <c r="DD7" s="234"/>
      <c r="DE7" s="235"/>
      <c r="DF7" s="232"/>
    </row>
    <row r="8" spans="6:110" ht="11.25" customHeight="1">
      <c r="F8" s="233"/>
      <c r="G8" s="228"/>
      <c r="H8" s="228" t="s">
        <v>1282</v>
      </c>
      <c r="I8" s="228"/>
      <c r="J8" s="228"/>
      <c r="K8" s="228" t="s">
        <v>1306</v>
      </c>
      <c r="L8" s="228"/>
      <c r="M8" s="228"/>
      <c r="N8" s="228"/>
      <c r="O8" s="228" t="s">
        <v>1292</v>
      </c>
      <c r="P8" s="228" t="s">
        <v>1307</v>
      </c>
      <c r="Q8" s="228"/>
      <c r="R8" s="228"/>
      <c r="S8" s="228"/>
      <c r="T8" s="228" t="s">
        <v>873</v>
      </c>
      <c r="U8" s="228"/>
      <c r="V8" s="228"/>
      <c r="W8" s="228"/>
      <c r="X8" s="228" t="s">
        <v>1308</v>
      </c>
      <c r="Y8" s="228"/>
      <c r="Z8" s="228"/>
      <c r="AA8" s="228"/>
      <c r="AB8" s="228"/>
      <c r="AC8" s="228"/>
      <c r="AD8" s="228"/>
      <c r="AE8" s="228"/>
      <c r="AF8" s="228"/>
      <c r="AG8" s="228"/>
      <c r="AH8" s="228"/>
      <c r="AI8" s="228"/>
      <c r="AJ8" s="228" t="s">
        <v>1293</v>
      </c>
      <c r="AK8" s="228"/>
      <c r="AL8" s="228"/>
      <c r="AM8" s="228"/>
      <c r="AN8" s="228"/>
      <c r="AO8" s="228"/>
      <c r="AP8" s="228"/>
      <c r="AQ8" s="228"/>
      <c r="AR8" s="228"/>
      <c r="AS8" s="228"/>
      <c r="AT8" s="228"/>
      <c r="AU8" s="228"/>
      <c r="AV8" s="228"/>
      <c r="AW8" s="228"/>
      <c r="AX8" s="228"/>
      <c r="AY8" s="228"/>
      <c r="AZ8" s="228"/>
      <c r="BA8" s="228"/>
      <c r="BB8" s="228"/>
      <c r="BC8" s="228"/>
      <c r="BD8" s="228"/>
      <c r="BE8" s="228"/>
      <c r="BF8" s="228"/>
      <c r="BG8" s="228"/>
      <c r="BH8" s="228"/>
      <c r="BI8" s="228"/>
      <c r="BJ8" s="228"/>
      <c r="BK8" s="228"/>
      <c r="BL8" s="228"/>
      <c r="BM8" s="228"/>
      <c r="BN8" s="228"/>
      <c r="BO8" s="228"/>
      <c r="BP8" s="228"/>
      <c r="BQ8" s="228"/>
      <c r="BR8" s="228"/>
      <c r="BS8" s="228"/>
      <c r="BT8" s="228"/>
      <c r="BU8" s="228"/>
      <c r="BV8" s="228"/>
      <c r="BW8" s="228"/>
      <c r="BX8" s="228"/>
      <c r="BY8" s="228"/>
      <c r="BZ8" s="228"/>
      <c r="CA8" s="228"/>
      <c r="CB8" s="228"/>
      <c r="CC8" s="228"/>
      <c r="CD8" s="228"/>
      <c r="CE8" s="228"/>
      <c r="CF8" s="228"/>
      <c r="CG8" s="228"/>
      <c r="CH8" s="228"/>
      <c r="CI8" s="228"/>
      <c r="CJ8" s="228"/>
      <c r="CK8" s="228"/>
      <c r="CL8" s="228"/>
      <c r="CM8" s="228"/>
      <c r="CN8" s="228"/>
      <c r="CO8" s="228"/>
      <c r="CP8" s="228"/>
      <c r="CQ8" s="228"/>
      <c r="CR8" s="228"/>
      <c r="CS8" s="228"/>
      <c r="CT8" s="228"/>
      <c r="CU8" s="228"/>
      <c r="CV8" s="228"/>
      <c r="CW8" s="228"/>
      <c r="CX8" s="228"/>
      <c r="CY8" s="228"/>
      <c r="CZ8" s="228"/>
      <c r="DA8" s="228"/>
      <c r="DB8" s="229"/>
      <c r="DC8" s="229"/>
      <c r="DD8" s="234"/>
      <c r="DE8" s="235"/>
      <c r="DF8" s="232"/>
    </row>
    <row r="9" spans="6:110" ht="11.25" customHeight="1">
      <c r="F9" s="233"/>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c r="AS9" s="228"/>
      <c r="AT9" s="228"/>
      <c r="AU9" s="228"/>
      <c r="AV9" s="228"/>
      <c r="AW9" s="228"/>
      <c r="AX9" s="228"/>
      <c r="AY9" s="228"/>
      <c r="AZ9" s="228"/>
      <c r="BA9" s="228"/>
      <c r="BB9" s="228"/>
      <c r="BC9" s="228"/>
      <c r="BD9" s="228"/>
      <c r="BE9" s="228"/>
      <c r="BF9" s="228"/>
      <c r="BG9" s="228"/>
      <c r="BH9" s="228"/>
      <c r="BI9" s="228"/>
      <c r="BJ9" s="228"/>
      <c r="BK9" s="228"/>
      <c r="BL9" s="228"/>
      <c r="BM9" s="228"/>
      <c r="BN9" s="228"/>
      <c r="BO9" s="228"/>
      <c r="BP9" s="228"/>
      <c r="BQ9" s="228"/>
      <c r="BR9" s="228"/>
      <c r="BS9" s="228"/>
      <c r="BT9" s="228"/>
      <c r="BU9" s="228"/>
      <c r="BV9" s="228"/>
      <c r="BW9" s="228"/>
      <c r="BX9" s="228"/>
      <c r="BY9" s="228"/>
      <c r="BZ9" s="228"/>
      <c r="CA9" s="228"/>
      <c r="CB9" s="228"/>
      <c r="CC9" s="228"/>
      <c r="CD9" s="228"/>
      <c r="CE9" s="228"/>
      <c r="CF9" s="228"/>
      <c r="CG9" s="228"/>
      <c r="CH9" s="228"/>
      <c r="CI9" s="228"/>
      <c r="CJ9" s="228"/>
      <c r="CK9" s="228"/>
      <c r="CL9" s="228"/>
      <c r="CM9" s="228"/>
      <c r="CN9" s="228"/>
      <c r="CO9" s="228"/>
      <c r="CP9" s="228"/>
      <c r="CQ9" s="228"/>
      <c r="CR9" s="228"/>
      <c r="CS9" s="228"/>
      <c r="CT9" s="228"/>
      <c r="CU9" s="228"/>
      <c r="CV9" s="228"/>
      <c r="CW9" s="228"/>
      <c r="CX9" s="228"/>
      <c r="CY9" s="228"/>
      <c r="CZ9" s="228"/>
      <c r="DA9" s="228"/>
      <c r="DB9" s="229"/>
      <c r="DC9" s="229"/>
      <c r="DD9" s="236"/>
      <c r="DE9" s="237"/>
      <c r="DF9" s="232"/>
    </row>
    <row r="10" spans="6:110" ht="11.25" customHeight="1">
      <c r="F10" s="233"/>
      <c r="G10" s="228"/>
      <c r="H10" s="228"/>
      <c r="I10" s="228"/>
      <c r="J10" s="228"/>
      <c r="K10" s="228" t="s">
        <v>1309</v>
      </c>
      <c r="L10" s="228"/>
      <c r="M10" s="228"/>
      <c r="N10" s="228"/>
      <c r="O10" s="228"/>
      <c r="P10" s="228"/>
      <c r="Q10" s="228"/>
      <c r="R10" s="228"/>
      <c r="S10" s="228"/>
      <c r="T10" s="228"/>
      <c r="U10" s="228" t="s">
        <v>1310</v>
      </c>
      <c r="V10" s="228"/>
      <c r="W10" s="228"/>
      <c r="X10" s="228"/>
      <c r="Y10" s="228"/>
      <c r="Z10" s="228"/>
      <c r="AA10" s="228"/>
      <c r="AB10" s="228"/>
      <c r="AC10" s="228"/>
      <c r="AD10" s="228"/>
      <c r="AE10" s="228"/>
      <c r="AF10" s="228"/>
      <c r="AG10" s="228"/>
      <c r="AH10" s="228"/>
      <c r="AI10" s="228"/>
      <c r="AJ10" s="228"/>
      <c r="AK10" s="343">
        <f>+단가!O57</f>
        <v>0</v>
      </c>
      <c r="AL10" s="343"/>
      <c r="AM10" s="343"/>
      <c r="AN10" s="343"/>
      <c r="AO10" s="343"/>
      <c r="AP10" s="343"/>
      <c r="AQ10" s="343"/>
      <c r="AR10" s="343"/>
      <c r="AS10" s="343"/>
      <c r="AT10" s="343"/>
      <c r="AU10" s="228" t="s">
        <v>1311</v>
      </c>
      <c r="AV10" s="228"/>
      <c r="AW10" s="228"/>
      <c r="AX10" s="344">
        <v>1.1000000000000001</v>
      </c>
      <c r="AY10" s="344"/>
      <c r="AZ10" s="344"/>
      <c r="BA10" s="344"/>
      <c r="BB10" s="223" t="s">
        <v>1409</v>
      </c>
      <c r="BJ10" s="228" t="s">
        <v>1311</v>
      </c>
      <c r="BK10" s="228"/>
      <c r="BL10" s="228"/>
      <c r="BM10" s="345">
        <v>12</v>
      </c>
      <c r="BN10" s="345"/>
      <c r="BO10" s="345"/>
      <c r="BP10" s="345"/>
      <c r="BQ10" s="228" t="s">
        <v>1341</v>
      </c>
      <c r="BU10" s="228" t="s">
        <v>1285</v>
      </c>
      <c r="BV10" s="228"/>
      <c r="BW10" s="345">
        <f>+TRUNC(AK10/AX10/BM10)</f>
        <v>0</v>
      </c>
      <c r="BX10" s="345"/>
      <c r="BY10" s="345"/>
      <c r="BZ10" s="345"/>
      <c r="CA10" s="345"/>
      <c r="CB10" s="345"/>
      <c r="CC10" s="345"/>
      <c r="CD10" s="345"/>
      <c r="CE10" s="345"/>
      <c r="CF10" s="345"/>
      <c r="CG10" s="345"/>
      <c r="CH10" s="345"/>
      <c r="CI10" s="345"/>
      <c r="CJ10" s="345"/>
      <c r="CK10" s="228"/>
      <c r="CL10" s="228"/>
      <c r="CM10" s="228"/>
      <c r="CN10" s="228"/>
      <c r="CO10" s="228"/>
      <c r="CP10" s="228"/>
      <c r="CQ10" s="228"/>
      <c r="CR10" s="228"/>
      <c r="CS10" s="228"/>
      <c r="CT10" s="228"/>
      <c r="CU10" s="228"/>
      <c r="CV10" s="228"/>
      <c r="CW10" s="228"/>
      <c r="CX10" s="228"/>
      <c r="CY10" s="228"/>
      <c r="CZ10" s="228"/>
      <c r="DA10" s="228"/>
      <c r="DB10" s="229"/>
      <c r="DC10" s="229"/>
      <c r="DD10" s="236">
        <f>BW10</f>
        <v>0</v>
      </c>
      <c r="DE10" s="237">
        <f>DC10+DB10+DD10</f>
        <v>0</v>
      </c>
      <c r="DF10" s="232"/>
    </row>
    <row r="11" spans="6:110" ht="11.25" customHeight="1">
      <c r="F11" s="233"/>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c r="AW11" s="228"/>
      <c r="AX11" s="228"/>
      <c r="AY11" s="228"/>
      <c r="AZ11" s="228"/>
      <c r="BA11" s="228"/>
      <c r="BB11" s="228"/>
      <c r="BC11" s="228"/>
      <c r="BD11" s="228"/>
      <c r="BE11" s="228"/>
      <c r="BF11" s="228"/>
      <c r="BG11" s="228"/>
      <c r="BH11" s="228"/>
      <c r="BI11" s="228"/>
      <c r="BJ11" s="228"/>
      <c r="BK11" s="228"/>
      <c r="BL11" s="228"/>
      <c r="BM11" s="228"/>
      <c r="BN11" s="228"/>
      <c r="BO11" s="228"/>
      <c r="BP11" s="228"/>
      <c r="BQ11" s="228"/>
      <c r="BR11" s="228"/>
      <c r="BS11" s="228"/>
      <c r="BT11" s="228"/>
      <c r="BU11" s="228"/>
      <c r="BV11" s="228"/>
      <c r="BW11" s="228"/>
      <c r="BX11" s="228"/>
      <c r="BY11" s="228"/>
      <c r="BZ11" s="228"/>
      <c r="CA11" s="228"/>
      <c r="CB11" s="228"/>
      <c r="CC11" s="228"/>
      <c r="CD11" s="228"/>
      <c r="CE11" s="228"/>
      <c r="CF11" s="228"/>
      <c r="CG11" s="228"/>
      <c r="CH11" s="228"/>
      <c r="CI11" s="228"/>
      <c r="CJ11" s="228"/>
      <c r="CK11" s="228"/>
      <c r="CL11" s="228"/>
      <c r="CM11" s="228"/>
      <c r="CN11" s="228"/>
      <c r="CO11" s="228"/>
      <c r="CP11" s="228"/>
      <c r="CQ11" s="228"/>
      <c r="CR11" s="228"/>
      <c r="CS11" s="228"/>
      <c r="CT11" s="228"/>
      <c r="CU11" s="228"/>
      <c r="CV11" s="228"/>
      <c r="CW11" s="228"/>
      <c r="CX11" s="228"/>
      <c r="CY11" s="228"/>
      <c r="CZ11" s="228"/>
      <c r="DA11" s="228"/>
      <c r="DB11" s="229"/>
      <c r="DC11" s="229"/>
      <c r="DD11" s="236"/>
      <c r="DE11" s="237"/>
      <c r="DF11" s="232"/>
    </row>
    <row r="12" spans="6:110" ht="11.25" customHeight="1">
      <c r="F12" s="233"/>
      <c r="G12" s="228"/>
      <c r="H12" s="228" t="s">
        <v>1286</v>
      </c>
      <c r="I12" s="228"/>
      <c r="J12" s="228"/>
      <c r="K12" s="228" t="s">
        <v>1312</v>
      </c>
      <c r="L12" s="228"/>
      <c r="M12" s="228"/>
      <c r="N12" s="228" t="s">
        <v>1313</v>
      </c>
      <c r="O12" s="228"/>
      <c r="P12" s="228"/>
      <c r="Q12" s="228" t="s">
        <v>1288</v>
      </c>
      <c r="R12" s="228"/>
      <c r="S12" s="228"/>
      <c r="T12" s="228" t="s">
        <v>1283</v>
      </c>
      <c r="U12" s="228"/>
      <c r="V12" s="228" t="s">
        <v>1314</v>
      </c>
      <c r="W12" s="228"/>
      <c r="X12" s="228"/>
      <c r="Y12" s="228"/>
      <c r="Z12" s="228"/>
      <c r="AA12" s="228" t="s">
        <v>1315</v>
      </c>
      <c r="AB12" s="228"/>
      <c r="AC12" s="228"/>
      <c r="AD12" s="228"/>
      <c r="AE12" s="228"/>
      <c r="AF12" s="228"/>
      <c r="AG12" s="228"/>
      <c r="AH12" s="228"/>
      <c r="AI12" s="228"/>
      <c r="AJ12" s="228"/>
      <c r="AK12" s="228"/>
      <c r="AL12" s="228"/>
      <c r="AM12" s="228"/>
      <c r="AN12" s="228"/>
      <c r="AO12" s="228"/>
      <c r="AP12" s="228"/>
      <c r="AQ12" s="228"/>
      <c r="AR12" s="228"/>
      <c r="AS12" s="228"/>
      <c r="AT12" s="228"/>
      <c r="AU12" s="228"/>
      <c r="AV12" s="228"/>
      <c r="AW12" s="228"/>
      <c r="AX12" s="228"/>
      <c r="AY12" s="228"/>
      <c r="AZ12" s="228"/>
      <c r="BA12" s="228"/>
      <c r="BB12" s="228"/>
      <c r="BC12" s="228"/>
      <c r="BD12" s="228"/>
      <c r="BE12" s="228"/>
      <c r="BF12" s="228"/>
      <c r="BG12" s="228"/>
      <c r="BH12" s="228"/>
      <c r="BI12" s="228"/>
      <c r="BJ12" s="228"/>
      <c r="BK12" s="228"/>
      <c r="BL12" s="228"/>
      <c r="BM12" s="228"/>
      <c r="BN12" s="228"/>
      <c r="BO12" s="228"/>
      <c r="BP12" s="228"/>
      <c r="BQ12" s="228"/>
      <c r="BR12" s="228"/>
      <c r="BS12" s="228"/>
      <c r="BT12" s="228"/>
      <c r="BU12" s="228"/>
      <c r="BV12" s="228"/>
      <c r="BW12" s="228"/>
      <c r="BX12" s="228"/>
      <c r="BY12" s="228"/>
      <c r="BZ12" s="228"/>
      <c r="CA12" s="228"/>
      <c r="CB12" s="228"/>
      <c r="CC12" s="228"/>
      <c r="CD12" s="228"/>
      <c r="CE12" s="228"/>
      <c r="CF12" s="228"/>
      <c r="CG12" s="228"/>
      <c r="CH12" s="228"/>
      <c r="CI12" s="228"/>
      <c r="CJ12" s="228"/>
      <c r="CK12" s="228"/>
      <c r="CL12" s="228"/>
      <c r="CM12" s="228"/>
      <c r="CN12" s="228"/>
      <c r="CO12" s="228"/>
      <c r="CP12" s="228"/>
      <c r="CQ12" s="228"/>
      <c r="CR12" s="228"/>
      <c r="CS12" s="228"/>
      <c r="CT12" s="228"/>
      <c r="CU12" s="228"/>
      <c r="CV12" s="228"/>
      <c r="CW12" s="228"/>
      <c r="CX12" s="228"/>
      <c r="CY12" s="228"/>
      <c r="CZ12" s="228"/>
      <c r="DA12" s="228"/>
      <c r="DB12" s="229"/>
      <c r="DC12" s="229"/>
      <c r="DD12" s="236"/>
      <c r="DE12" s="237"/>
      <c r="DF12" s="232"/>
    </row>
    <row r="13" spans="6:110" ht="11.25" customHeight="1">
      <c r="F13" s="233"/>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c r="AY13" s="228"/>
      <c r="AZ13" s="228"/>
      <c r="BA13" s="228"/>
      <c r="BB13" s="228"/>
      <c r="BC13" s="228"/>
      <c r="BD13" s="228"/>
      <c r="BE13" s="228"/>
      <c r="BF13" s="228"/>
      <c r="BG13" s="228"/>
      <c r="BH13" s="228"/>
      <c r="BI13" s="228"/>
      <c r="BJ13" s="228"/>
      <c r="BK13" s="228"/>
      <c r="BL13" s="228"/>
      <c r="BM13" s="228"/>
      <c r="BN13" s="228"/>
      <c r="BO13" s="228"/>
      <c r="BP13" s="228"/>
      <c r="BQ13" s="228"/>
      <c r="BR13" s="228"/>
      <c r="BS13" s="228"/>
      <c r="BT13" s="228"/>
      <c r="BU13" s="228"/>
      <c r="BV13" s="228"/>
      <c r="BW13" s="228"/>
      <c r="BX13" s="228"/>
      <c r="BY13" s="228"/>
      <c r="BZ13" s="228"/>
      <c r="CA13" s="228"/>
      <c r="CB13" s="228"/>
      <c r="CC13" s="228"/>
      <c r="CD13" s="228"/>
      <c r="CE13" s="228"/>
      <c r="CF13" s="228"/>
      <c r="CG13" s="228"/>
      <c r="CH13" s="228"/>
      <c r="CI13" s="228"/>
      <c r="CJ13" s="228"/>
      <c r="CK13" s="228"/>
      <c r="CL13" s="228"/>
      <c r="CM13" s="228"/>
      <c r="CN13" s="228"/>
      <c r="CO13" s="228"/>
      <c r="CP13" s="228"/>
      <c r="CQ13" s="228"/>
      <c r="CR13" s="228"/>
      <c r="CS13" s="228"/>
      <c r="CT13" s="228"/>
      <c r="CU13" s="228"/>
      <c r="CV13" s="228"/>
      <c r="CW13" s="228"/>
      <c r="CX13" s="228"/>
      <c r="CY13" s="228"/>
      <c r="CZ13" s="228"/>
      <c r="DA13" s="228"/>
      <c r="DB13" s="229"/>
      <c r="DC13" s="229"/>
      <c r="DD13" s="236"/>
      <c r="DE13" s="237"/>
      <c r="DF13" s="232"/>
    </row>
    <row r="14" spans="6:110" ht="11.25" customHeight="1">
      <c r="F14" s="233"/>
      <c r="G14" s="228"/>
      <c r="H14" s="228" t="s">
        <v>1290</v>
      </c>
      <c r="I14" s="228"/>
      <c r="J14" s="228"/>
      <c r="K14" s="228" t="s">
        <v>1316</v>
      </c>
      <c r="L14" s="228"/>
      <c r="M14" s="228"/>
      <c r="N14" s="228" t="s">
        <v>1313</v>
      </c>
      <c r="O14" s="228"/>
      <c r="P14" s="228"/>
      <c r="Q14" s="228" t="s">
        <v>1288</v>
      </c>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c r="AW14" s="228"/>
      <c r="AX14" s="228"/>
      <c r="AY14" s="228"/>
      <c r="AZ14" s="228"/>
      <c r="BA14" s="228"/>
      <c r="BB14" s="228"/>
      <c r="BC14" s="228"/>
      <c r="BD14" s="228"/>
      <c r="BE14" s="228"/>
      <c r="BF14" s="228"/>
      <c r="BG14" s="228"/>
      <c r="BH14" s="228"/>
      <c r="BI14" s="228"/>
      <c r="BJ14" s="228"/>
      <c r="BK14" s="228"/>
      <c r="BL14" s="228"/>
      <c r="BM14" s="228"/>
      <c r="BN14" s="228"/>
      <c r="BO14" s="228"/>
      <c r="BP14" s="228"/>
      <c r="BQ14" s="228"/>
      <c r="BR14" s="228"/>
      <c r="BS14" s="228"/>
      <c r="BT14" s="228"/>
      <c r="BU14" s="228"/>
      <c r="BV14" s="228"/>
      <c r="BW14" s="228"/>
      <c r="BX14" s="228"/>
      <c r="BY14" s="228"/>
      <c r="BZ14" s="228"/>
      <c r="CA14" s="228"/>
      <c r="CB14" s="228"/>
      <c r="CC14" s="228"/>
      <c r="CD14" s="228"/>
      <c r="CE14" s="228"/>
      <c r="CF14" s="228"/>
      <c r="CG14" s="228"/>
      <c r="CH14" s="228"/>
      <c r="CI14" s="228"/>
      <c r="CJ14" s="228"/>
      <c r="CK14" s="228"/>
      <c r="CL14" s="228"/>
      <c r="CM14" s="228"/>
      <c r="CN14" s="228"/>
      <c r="CO14" s="228"/>
      <c r="CP14" s="228"/>
      <c r="CQ14" s="228"/>
      <c r="CR14" s="228"/>
      <c r="CS14" s="228"/>
      <c r="CT14" s="228"/>
      <c r="CU14" s="228"/>
      <c r="CV14" s="228"/>
      <c r="CW14" s="228"/>
      <c r="CX14" s="228"/>
      <c r="CY14" s="228"/>
      <c r="CZ14" s="228"/>
      <c r="DA14" s="228"/>
      <c r="DB14" s="229"/>
      <c r="DC14" s="229"/>
      <c r="DD14" s="236"/>
      <c r="DE14" s="237"/>
      <c r="DF14" s="232"/>
    </row>
    <row r="15" spans="6:110" ht="11.25" customHeight="1">
      <c r="F15" s="233"/>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c r="AS15" s="228"/>
      <c r="AT15" s="228"/>
      <c r="AU15" s="228"/>
      <c r="AV15" s="228"/>
      <c r="AW15" s="228"/>
      <c r="AX15" s="228"/>
      <c r="AY15" s="228"/>
      <c r="AZ15" s="228"/>
      <c r="BA15" s="228"/>
      <c r="BB15" s="228"/>
      <c r="BC15" s="228"/>
      <c r="BD15" s="228"/>
      <c r="BE15" s="228"/>
      <c r="BF15" s="228"/>
      <c r="BG15" s="228"/>
      <c r="BH15" s="228"/>
      <c r="BI15" s="228"/>
      <c r="BJ15" s="228"/>
      <c r="BK15" s="228"/>
      <c r="BL15" s="228"/>
      <c r="BM15" s="228"/>
      <c r="BN15" s="228"/>
      <c r="BO15" s="228"/>
      <c r="BP15" s="228"/>
      <c r="BQ15" s="228"/>
      <c r="BR15" s="228"/>
      <c r="BS15" s="228"/>
      <c r="BT15" s="228"/>
      <c r="BU15" s="228"/>
      <c r="BV15" s="228"/>
      <c r="BW15" s="228"/>
      <c r="BX15" s="228"/>
      <c r="BY15" s="228"/>
      <c r="BZ15" s="228"/>
      <c r="CA15" s="228"/>
      <c r="CB15" s="228"/>
      <c r="CC15" s="228"/>
      <c r="CD15" s="228"/>
      <c r="CE15" s="228"/>
      <c r="CF15" s="228"/>
      <c r="CG15" s="228"/>
      <c r="CH15" s="228"/>
      <c r="CI15" s="228"/>
      <c r="CJ15" s="228"/>
      <c r="CK15" s="228"/>
      <c r="CL15" s="228"/>
      <c r="CM15" s="228"/>
      <c r="CN15" s="228"/>
      <c r="CO15" s="228"/>
      <c r="CP15" s="228"/>
      <c r="CQ15" s="228"/>
      <c r="CR15" s="228"/>
      <c r="CS15" s="228"/>
      <c r="CT15" s="228"/>
      <c r="CU15" s="228"/>
      <c r="CV15" s="228"/>
      <c r="CW15" s="228"/>
      <c r="CX15" s="228"/>
      <c r="CY15" s="228"/>
      <c r="CZ15" s="228"/>
      <c r="DA15" s="228"/>
      <c r="DB15" s="229"/>
      <c r="DC15" s="229"/>
      <c r="DD15" s="236"/>
      <c r="DE15" s="237"/>
      <c r="DF15" s="232"/>
    </row>
    <row r="16" spans="6:110" ht="11.25" customHeight="1">
      <c r="F16" s="233"/>
      <c r="G16" s="228"/>
      <c r="H16" s="228"/>
      <c r="I16" s="228"/>
      <c r="J16" s="228"/>
      <c r="K16" s="228" t="s">
        <v>1317</v>
      </c>
      <c r="L16" s="228"/>
      <c r="M16" s="228"/>
      <c r="N16" s="228"/>
      <c r="O16" s="228"/>
      <c r="P16" s="228"/>
      <c r="Q16" s="228"/>
      <c r="R16" s="228"/>
      <c r="S16" s="228" t="s">
        <v>1318</v>
      </c>
      <c r="T16" s="228"/>
      <c r="U16" s="228"/>
      <c r="V16" s="228"/>
      <c r="W16" s="228"/>
      <c r="X16" s="228"/>
      <c r="Y16" s="228"/>
      <c r="Z16" s="228"/>
      <c r="AA16" s="228"/>
      <c r="AB16" s="228"/>
      <c r="AC16" s="228"/>
      <c r="AD16" s="228"/>
      <c r="AE16" s="346">
        <f>+단가!O56</f>
        <v>0</v>
      </c>
      <c r="AF16" s="346"/>
      <c r="AG16" s="346"/>
      <c r="AH16" s="346"/>
      <c r="AI16" s="346"/>
      <c r="AJ16" s="346"/>
      <c r="AK16" s="346"/>
      <c r="AL16" s="346"/>
      <c r="AM16" s="346"/>
      <c r="AN16" s="228" t="s">
        <v>1311</v>
      </c>
      <c r="AO16" s="228"/>
      <c r="AP16" s="228"/>
      <c r="AQ16" s="344">
        <v>1.1000000000000001</v>
      </c>
      <c r="AR16" s="344"/>
      <c r="AS16" s="344"/>
      <c r="AT16" s="344"/>
      <c r="AU16" s="223" t="s">
        <v>1409</v>
      </c>
      <c r="BC16" s="228"/>
      <c r="BD16" s="228"/>
      <c r="BE16" s="223" t="s">
        <v>1344</v>
      </c>
      <c r="BI16" s="345">
        <f>+TRUNC(AE16/AQ16)</f>
        <v>0</v>
      </c>
      <c r="BJ16" s="345"/>
      <c r="BK16" s="345"/>
      <c r="BL16" s="345"/>
      <c r="BM16" s="345"/>
      <c r="BN16" s="345"/>
      <c r="BO16" s="345"/>
      <c r="BP16" s="345"/>
      <c r="BQ16" s="345"/>
      <c r="BR16" s="345"/>
      <c r="BS16" s="345"/>
      <c r="BT16" s="345"/>
      <c r="BU16" s="345"/>
      <c r="BV16" s="345"/>
      <c r="CG16" s="228"/>
      <c r="CH16" s="228"/>
      <c r="CI16" s="228"/>
      <c r="CJ16" s="228"/>
      <c r="CK16" s="228"/>
      <c r="CL16" s="228"/>
      <c r="CM16" s="228"/>
      <c r="CN16" s="228"/>
      <c r="CO16" s="228"/>
      <c r="CP16" s="228"/>
      <c r="CQ16" s="228"/>
      <c r="CR16" s="228"/>
      <c r="CS16" s="228"/>
      <c r="CT16" s="228"/>
      <c r="CU16" s="228"/>
      <c r="CV16" s="228"/>
      <c r="CW16" s="228"/>
      <c r="CX16" s="228"/>
      <c r="CY16" s="228"/>
      <c r="CZ16" s="228"/>
      <c r="DA16" s="228"/>
      <c r="DB16" s="229"/>
      <c r="DC16" s="229"/>
      <c r="DD16" s="236">
        <f>+BI16</f>
        <v>0</v>
      </c>
      <c r="DE16" s="237">
        <f>DC16+DB16+DD16</f>
        <v>0</v>
      </c>
      <c r="DF16" s="232"/>
    </row>
    <row r="17" spans="1:110" ht="11.25" customHeight="1">
      <c r="F17" s="233"/>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c r="AW17" s="228"/>
      <c r="AX17" s="228"/>
      <c r="AY17" s="228"/>
      <c r="AZ17" s="228"/>
      <c r="BA17" s="228"/>
      <c r="BB17" s="228"/>
      <c r="BC17" s="228"/>
      <c r="BD17" s="228"/>
      <c r="BE17" s="228"/>
      <c r="BF17" s="228"/>
      <c r="BG17" s="228"/>
      <c r="BH17" s="228"/>
      <c r="BI17" s="228"/>
      <c r="BJ17" s="228"/>
      <c r="BK17" s="228"/>
      <c r="BL17" s="228"/>
      <c r="BM17" s="228"/>
      <c r="BN17" s="228"/>
      <c r="BO17" s="228"/>
      <c r="BP17" s="228"/>
      <c r="BQ17" s="228"/>
      <c r="BR17" s="228"/>
      <c r="BS17" s="228"/>
      <c r="BT17" s="228"/>
      <c r="BU17" s="228"/>
      <c r="BV17" s="228"/>
      <c r="BW17" s="228"/>
      <c r="BX17" s="228"/>
      <c r="BY17" s="228"/>
      <c r="BZ17" s="228"/>
      <c r="CA17" s="228"/>
      <c r="CB17" s="228"/>
      <c r="CC17" s="228"/>
      <c r="CD17" s="228"/>
      <c r="CE17" s="228"/>
      <c r="CF17" s="228"/>
      <c r="CG17" s="228"/>
      <c r="CH17" s="228"/>
      <c r="CI17" s="228"/>
      <c r="CJ17" s="228"/>
      <c r="CK17" s="228"/>
      <c r="CL17" s="228"/>
      <c r="CM17" s="228"/>
      <c r="CN17" s="228"/>
      <c r="CO17" s="228"/>
      <c r="CP17" s="228"/>
      <c r="CQ17" s="228"/>
      <c r="CR17" s="228"/>
      <c r="CS17" s="228"/>
      <c r="CT17" s="228"/>
      <c r="CU17" s="228"/>
      <c r="CV17" s="228"/>
      <c r="CW17" s="228"/>
      <c r="CX17" s="228"/>
      <c r="CY17" s="228"/>
      <c r="CZ17" s="228"/>
      <c r="DA17" s="228"/>
      <c r="DB17" s="229"/>
      <c r="DC17" s="229"/>
      <c r="DD17" s="236"/>
      <c r="DE17" s="237"/>
      <c r="DF17" s="232"/>
    </row>
    <row r="18" spans="1:110" ht="11.25" customHeight="1">
      <c r="F18" s="233"/>
      <c r="G18" s="228"/>
      <c r="H18" s="228" t="s">
        <v>1297</v>
      </c>
      <c r="I18" s="228"/>
      <c r="J18" s="228"/>
      <c r="K18" s="228" t="s">
        <v>1298</v>
      </c>
      <c r="L18" s="228"/>
      <c r="M18" s="228"/>
      <c r="N18" s="228"/>
      <c r="O18" s="228"/>
      <c r="P18" s="228" t="s">
        <v>1101</v>
      </c>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c r="AW18" s="228"/>
      <c r="AX18" s="228"/>
      <c r="AY18" s="228"/>
      <c r="AZ18" s="228"/>
      <c r="BA18" s="228"/>
      <c r="BB18" s="228"/>
      <c r="BC18" s="228"/>
      <c r="BD18" s="228"/>
      <c r="BE18" s="228"/>
      <c r="BF18" s="228"/>
      <c r="BG18" s="228"/>
      <c r="BH18" s="228"/>
      <c r="BI18" s="228"/>
      <c r="BJ18" s="228"/>
      <c r="BK18" s="228"/>
      <c r="BL18" s="228"/>
      <c r="BM18" s="228"/>
      <c r="BN18" s="228"/>
      <c r="BO18" s="228"/>
      <c r="BP18" s="228"/>
      <c r="BQ18" s="228"/>
      <c r="BR18" s="228"/>
      <c r="BS18" s="228"/>
      <c r="BT18" s="228"/>
      <c r="BU18" s="228"/>
      <c r="BV18" s="228"/>
      <c r="BW18" s="228"/>
      <c r="BX18" s="228"/>
      <c r="BY18" s="228"/>
      <c r="BZ18" s="228"/>
      <c r="CA18" s="228"/>
      <c r="CB18" s="228"/>
      <c r="CC18" s="228"/>
      <c r="CD18" s="228"/>
      <c r="CE18" s="228"/>
      <c r="CF18" s="228"/>
      <c r="CG18" s="228"/>
      <c r="CH18" s="228"/>
      <c r="CI18" s="228"/>
      <c r="CJ18" s="228"/>
      <c r="CK18" s="228"/>
      <c r="CL18" s="228"/>
      <c r="CM18" s="228"/>
      <c r="CN18" s="228"/>
      <c r="CO18" s="228"/>
      <c r="CP18" s="228"/>
      <c r="CQ18" s="228"/>
      <c r="CR18" s="228"/>
      <c r="CS18" s="228"/>
      <c r="CT18" s="228"/>
      <c r="CU18" s="228"/>
      <c r="CV18" s="228"/>
      <c r="CW18" s="228"/>
      <c r="CX18" s="228"/>
      <c r="CY18" s="228"/>
      <c r="CZ18" s="228"/>
      <c r="DA18" s="228"/>
      <c r="DB18" s="229"/>
      <c r="DC18" s="229"/>
      <c r="DD18" s="236"/>
      <c r="DE18" s="237"/>
      <c r="DF18" s="232"/>
    </row>
    <row r="19" spans="1:110" ht="11.25" customHeight="1">
      <c r="F19" s="233"/>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c r="AW19" s="228"/>
      <c r="AX19" s="228"/>
      <c r="AY19" s="228"/>
      <c r="AZ19" s="228"/>
      <c r="BA19" s="228"/>
      <c r="BB19" s="228"/>
      <c r="BC19" s="228"/>
      <c r="BD19" s="228"/>
      <c r="BE19" s="228"/>
      <c r="BF19" s="228"/>
      <c r="BG19" s="228"/>
      <c r="BH19" s="228"/>
      <c r="BI19" s="228"/>
      <c r="BJ19" s="228"/>
      <c r="BK19" s="228"/>
      <c r="BL19" s="228"/>
      <c r="BM19" s="228"/>
      <c r="BN19" s="228"/>
      <c r="BO19" s="228"/>
      <c r="BP19" s="228"/>
      <c r="BQ19" s="228"/>
      <c r="BR19" s="228"/>
      <c r="BS19" s="228"/>
      <c r="BT19" s="228"/>
      <c r="BU19" s="228"/>
      <c r="BV19" s="228"/>
      <c r="BW19" s="228"/>
      <c r="BX19" s="228"/>
      <c r="BY19" s="228"/>
      <c r="BZ19" s="228"/>
      <c r="CA19" s="228"/>
      <c r="CB19" s="228"/>
      <c r="CC19" s="228"/>
      <c r="CD19" s="228"/>
      <c r="CE19" s="228"/>
      <c r="CF19" s="228"/>
      <c r="CG19" s="228"/>
      <c r="CH19" s="228"/>
      <c r="CI19" s="228"/>
      <c r="CJ19" s="228"/>
      <c r="CK19" s="228"/>
      <c r="CL19" s="228"/>
      <c r="CM19" s="228"/>
      <c r="CN19" s="228"/>
      <c r="CO19" s="228"/>
      <c r="CP19" s="228"/>
      <c r="CQ19" s="228"/>
      <c r="CR19" s="228"/>
      <c r="CS19" s="228"/>
      <c r="CT19" s="228"/>
      <c r="CU19" s="228"/>
      <c r="CV19" s="228"/>
      <c r="CW19" s="228"/>
      <c r="CX19" s="228"/>
      <c r="CY19" s="228"/>
      <c r="CZ19" s="228"/>
      <c r="DA19" s="228"/>
      <c r="DB19" s="229"/>
      <c r="DC19" s="229"/>
      <c r="DD19" s="236"/>
      <c r="DE19" s="237"/>
      <c r="DF19" s="232"/>
    </row>
    <row r="20" spans="1:110" ht="11.25" customHeight="1">
      <c r="F20" s="233"/>
      <c r="G20" s="228"/>
      <c r="H20" s="228"/>
      <c r="I20" s="228"/>
      <c r="J20" s="228"/>
      <c r="K20" s="228"/>
      <c r="L20" s="228" t="s">
        <v>1279</v>
      </c>
      <c r="M20" s="228"/>
      <c r="N20" s="228"/>
      <c r="O20" s="228"/>
      <c r="P20" s="228"/>
      <c r="Q20" s="228"/>
      <c r="R20" s="228"/>
      <c r="S20" s="228" t="s">
        <v>1283</v>
      </c>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c r="AW20" s="228"/>
      <c r="AX20" s="228"/>
      <c r="AY20" s="228"/>
      <c r="AZ20" s="228"/>
      <c r="BA20" s="228"/>
      <c r="BB20" s="228"/>
      <c r="BC20" s="228"/>
      <c r="BD20" s="228"/>
      <c r="BE20" s="228"/>
      <c r="BF20" s="228"/>
      <c r="BG20" s="228"/>
      <c r="BH20" s="228"/>
      <c r="BI20" s="228"/>
      <c r="BJ20" s="228"/>
      <c r="BK20" s="228"/>
      <c r="BL20" s="228"/>
      <c r="BM20" s="228"/>
      <c r="BN20" s="228"/>
      <c r="BO20" s="228"/>
      <c r="BP20" s="228"/>
      <c r="BQ20" s="228"/>
      <c r="BR20" s="228"/>
      <c r="BS20" s="228"/>
      <c r="BT20" s="228"/>
      <c r="BU20" s="228"/>
      <c r="BV20" s="228"/>
      <c r="BW20" s="228"/>
      <c r="BX20" s="228"/>
      <c r="BY20" s="228"/>
      <c r="BZ20" s="228"/>
      <c r="CA20" s="228"/>
      <c r="CB20" s="228"/>
      <c r="CC20" s="228"/>
      <c r="CD20" s="228"/>
      <c r="CE20" s="228"/>
      <c r="CF20" s="228"/>
      <c r="CG20" s="228"/>
      <c r="CH20" s="228"/>
      <c r="CI20" s="228"/>
      <c r="CJ20" s="228"/>
      <c r="CK20" s="228"/>
      <c r="CL20" s="228"/>
      <c r="CM20" s="228"/>
      <c r="CN20" s="228"/>
      <c r="CO20" s="228"/>
      <c r="CP20" s="228"/>
      <c r="CQ20" s="228"/>
      <c r="CR20" s="228"/>
      <c r="CS20" s="228"/>
      <c r="CT20" s="228"/>
      <c r="CU20" s="228"/>
      <c r="CV20" s="228"/>
      <c r="CW20" s="228"/>
      <c r="CX20" s="228"/>
      <c r="CY20" s="228"/>
      <c r="CZ20" s="228"/>
      <c r="DA20" s="228"/>
      <c r="DB20" s="229"/>
      <c r="DC20" s="229"/>
      <c r="DD20" s="236"/>
      <c r="DE20" s="237"/>
      <c r="DF20" s="232"/>
    </row>
    <row r="21" spans="1:110" ht="11.25" customHeight="1">
      <c r="F21" s="233"/>
      <c r="G21" s="228"/>
      <c r="H21" s="228"/>
      <c r="I21" s="228"/>
      <c r="J21" s="228"/>
      <c r="K21" s="228"/>
      <c r="L21" s="228" t="s">
        <v>1280</v>
      </c>
      <c r="M21" s="228"/>
      <c r="N21" s="228"/>
      <c r="O21" s="228"/>
      <c r="P21" s="228"/>
      <c r="Q21" s="228"/>
      <c r="R21" s="228"/>
      <c r="S21" s="228" t="s">
        <v>1283</v>
      </c>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c r="AW21" s="228"/>
      <c r="AX21" s="228"/>
      <c r="AY21" s="228"/>
      <c r="AZ21" s="228"/>
      <c r="BA21" s="228"/>
      <c r="BB21" s="228"/>
      <c r="BC21" s="228"/>
      <c r="BD21" s="228"/>
      <c r="BE21" s="228"/>
      <c r="BF21" s="228"/>
      <c r="BG21" s="228"/>
      <c r="BH21" s="228"/>
      <c r="BI21" s="228"/>
      <c r="BJ21" s="228"/>
      <c r="BK21" s="228"/>
      <c r="BL21" s="228"/>
      <c r="BM21" s="228"/>
      <c r="BN21" s="228"/>
      <c r="BO21" s="228"/>
      <c r="BP21" s="228"/>
      <c r="BQ21" s="228"/>
      <c r="BR21" s="228"/>
      <c r="BS21" s="228"/>
      <c r="BT21" s="228"/>
      <c r="BU21" s="228"/>
      <c r="BV21" s="228"/>
      <c r="BW21" s="228"/>
      <c r="BX21" s="228"/>
      <c r="BY21" s="228"/>
      <c r="BZ21" s="228"/>
      <c r="CA21" s="228"/>
      <c r="CB21" s="228"/>
      <c r="CC21" s="228"/>
      <c r="CD21" s="228"/>
      <c r="CE21" s="228"/>
      <c r="CF21" s="228"/>
      <c r="CG21" s="228"/>
      <c r="CH21" s="228"/>
      <c r="CI21" s="228"/>
      <c r="CJ21" s="228"/>
      <c r="CK21" s="228"/>
      <c r="CL21" s="228"/>
      <c r="CM21" s="228"/>
      <c r="CN21" s="228"/>
      <c r="CO21" s="228"/>
      <c r="CP21" s="228"/>
      <c r="CQ21" s="228"/>
      <c r="CR21" s="228"/>
      <c r="CS21" s="228"/>
      <c r="CT21" s="228"/>
      <c r="CU21" s="228"/>
      <c r="CV21" s="228"/>
      <c r="CW21" s="228"/>
      <c r="CX21" s="228"/>
      <c r="CY21" s="228"/>
      <c r="CZ21" s="228"/>
      <c r="DA21" s="228"/>
      <c r="DB21" s="229"/>
      <c r="DC21" s="229"/>
      <c r="DD21" s="236"/>
      <c r="DE21" s="237"/>
      <c r="DF21" s="232"/>
    </row>
    <row r="22" spans="1:110" ht="11.25" customHeight="1">
      <c r="F22" s="233"/>
      <c r="G22" s="228"/>
      <c r="H22" s="228"/>
      <c r="I22" s="228"/>
      <c r="J22" s="228"/>
      <c r="K22" s="228"/>
      <c r="L22" s="228" t="s">
        <v>1287</v>
      </c>
      <c r="M22" s="228"/>
      <c r="N22" s="228"/>
      <c r="O22" s="228"/>
      <c r="P22" s="228" t="s">
        <v>1288</v>
      </c>
      <c r="Q22" s="228"/>
      <c r="R22" s="228"/>
      <c r="S22" s="228" t="s">
        <v>1283</v>
      </c>
      <c r="T22" s="228"/>
      <c r="U22" s="343">
        <f>+DE10</f>
        <v>0</v>
      </c>
      <c r="V22" s="343"/>
      <c r="W22" s="343"/>
      <c r="X22" s="343"/>
      <c r="Y22" s="343"/>
      <c r="Z22" s="343"/>
      <c r="AA22" s="343"/>
      <c r="AB22" s="343"/>
      <c r="AC22" s="343"/>
      <c r="AD22" s="343"/>
      <c r="AE22" s="343"/>
      <c r="AF22" s="228"/>
      <c r="AG22" s="228" t="s">
        <v>1345</v>
      </c>
      <c r="AH22" s="228"/>
      <c r="AI22" s="343">
        <f>+DE16</f>
        <v>0</v>
      </c>
      <c r="AJ22" s="343"/>
      <c r="AK22" s="343"/>
      <c r="AL22" s="343"/>
      <c r="AM22" s="343"/>
      <c r="AN22" s="343"/>
      <c r="AO22" s="343"/>
      <c r="AP22" s="343"/>
      <c r="AQ22" s="343"/>
      <c r="AR22" s="343"/>
      <c r="AS22" s="343"/>
      <c r="AT22" s="343"/>
      <c r="AU22" s="343"/>
      <c r="AV22" s="228"/>
      <c r="AW22" s="228" t="s">
        <v>1344</v>
      </c>
      <c r="AX22" s="228"/>
      <c r="AY22" s="228"/>
      <c r="AZ22" s="343">
        <f>+U22+AI22</f>
        <v>0</v>
      </c>
      <c r="BA22" s="343"/>
      <c r="BB22" s="343"/>
      <c r="BC22" s="343"/>
      <c r="BD22" s="343"/>
      <c r="BE22" s="343"/>
      <c r="BF22" s="343"/>
      <c r="BG22" s="343"/>
      <c r="BH22" s="343"/>
      <c r="BI22" s="343"/>
      <c r="BJ22" s="343"/>
      <c r="BK22" s="343"/>
      <c r="BL22" s="343"/>
      <c r="BM22" s="228"/>
      <c r="BN22" s="228"/>
      <c r="BO22" s="228"/>
      <c r="BP22" s="228"/>
      <c r="BQ22" s="228"/>
      <c r="BR22" s="228"/>
      <c r="BS22" s="228"/>
      <c r="BT22" s="228"/>
      <c r="BU22" s="228"/>
      <c r="BV22" s="228"/>
      <c r="BW22" s="228"/>
      <c r="BX22" s="228"/>
      <c r="BY22" s="228"/>
      <c r="BZ22" s="228"/>
      <c r="CA22" s="228"/>
      <c r="CB22" s="228"/>
      <c r="CC22" s="228"/>
      <c r="CD22" s="228"/>
      <c r="CE22" s="228"/>
      <c r="CF22" s="228"/>
      <c r="CG22" s="228"/>
      <c r="CH22" s="228"/>
      <c r="CI22" s="228"/>
      <c r="CJ22" s="228"/>
      <c r="CK22" s="228"/>
      <c r="CL22" s="228"/>
      <c r="CM22" s="228"/>
      <c r="CN22" s="228"/>
      <c r="CO22" s="228"/>
      <c r="CP22" s="228"/>
      <c r="CQ22" s="228"/>
      <c r="CR22" s="228"/>
      <c r="CS22" s="228"/>
      <c r="CT22" s="228"/>
      <c r="CU22" s="228"/>
      <c r="CV22" s="228"/>
      <c r="CW22" s="228"/>
      <c r="CX22" s="228"/>
      <c r="CY22" s="228"/>
      <c r="CZ22" s="228"/>
      <c r="DA22" s="228"/>
      <c r="DB22" s="238"/>
      <c r="DC22" s="238"/>
      <c r="DD22" s="239"/>
      <c r="DE22" s="240"/>
      <c r="DF22" s="232"/>
    </row>
    <row r="23" spans="1:110" ht="11.25" customHeight="1">
      <c r="A23" s="223">
        <v>1</v>
      </c>
      <c r="B23" s="223" t="s">
        <v>1335</v>
      </c>
      <c r="C23" s="223" t="s">
        <v>1336</v>
      </c>
      <c r="D23" s="223" t="s">
        <v>1337</v>
      </c>
      <c r="F23" s="233"/>
      <c r="G23" s="228"/>
      <c r="H23" s="228"/>
      <c r="I23" s="228"/>
      <c r="J23" s="228"/>
      <c r="K23" s="228"/>
      <c r="L23" s="228"/>
      <c r="M23" s="228"/>
      <c r="N23" s="228" t="s">
        <v>1101</v>
      </c>
      <c r="O23" s="228"/>
      <c r="P23" s="228"/>
      <c r="Q23" s="228"/>
      <c r="R23" s="228"/>
      <c r="S23" s="228" t="s">
        <v>1283</v>
      </c>
      <c r="T23" s="228"/>
      <c r="U23" s="343">
        <f>+AZ22</f>
        <v>0</v>
      </c>
      <c r="V23" s="343"/>
      <c r="W23" s="343"/>
      <c r="X23" s="343"/>
      <c r="Y23" s="343"/>
      <c r="Z23" s="343"/>
      <c r="AA23" s="343"/>
      <c r="AB23" s="343"/>
      <c r="AC23" s="343"/>
      <c r="AD23" s="343"/>
      <c r="AE23" s="343"/>
      <c r="AF23" s="228"/>
      <c r="AG23" s="228"/>
      <c r="AH23" s="228"/>
      <c r="AI23" s="228"/>
      <c r="AJ23" s="228"/>
      <c r="AK23" s="228"/>
      <c r="AL23" s="228"/>
      <c r="AM23" s="228"/>
      <c r="AN23" s="228"/>
      <c r="AO23" s="228"/>
      <c r="AP23" s="228"/>
      <c r="AQ23" s="228"/>
      <c r="AR23" s="228"/>
      <c r="AS23" s="228"/>
      <c r="AT23" s="228"/>
      <c r="AU23" s="228"/>
      <c r="AV23" s="228"/>
      <c r="AW23" s="228"/>
      <c r="AX23" s="228"/>
      <c r="AY23" s="228"/>
      <c r="AZ23" s="228"/>
      <c r="BA23" s="228"/>
      <c r="BB23" s="228"/>
      <c r="BC23" s="228"/>
      <c r="BD23" s="228"/>
      <c r="BE23" s="228"/>
      <c r="BF23" s="228"/>
      <c r="BG23" s="228"/>
      <c r="BH23" s="228"/>
      <c r="BI23" s="228"/>
      <c r="BJ23" s="228"/>
      <c r="BK23" s="228"/>
      <c r="BL23" s="228"/>
      <c r="BM23" s="228"/>
      <c r="BN23" s="228"/>
      <c r="BO23" s="228"/>
      <c r="BP23" s="228"/>
      <c r="BQ23" s="228"/>
      <c r="BR23" s="228"/>
      <c r="BS23" s="228"/>
      <c r="BT23" s="228"/>
      <c r="BU23" s="228"/>
      <c r="BV23" s="228"/>
      <c r="BW23" s="228"/>
      <c r="BX23" s="228"/>
      <c r="BY23" s="228"/>
      <c r="BZ23" s="228"/>
      <c r="CA23" s="228"/>
      <c r="CB23" s="228"/>
      <c r="CC23" s="228"/>
      <c r="CD23" s="228"/>
      <c r="CE23" s="228"/>
      <c r="CF23" s="228"/>
      <c r="CG23" s="228"/>
      <c r="CH23" s="228"/>
      <c r="CI23" s="228"/>
      <c r="CJ23" s="228"/>
      <c r="CK23" s="228"/>
      <c r="CL23" s="228"/>
      <c r="CM23" s="228"/>
      <c r="CN23" s="228"/>
      <c r="CO23" s="228"/>
      <c r="CP23" s="228"/>
      <c r="CQ23" s="228"/>
      <c r="CR23" s="228"/>
      <c r="CS23" s="228"/>
      <c r="CT23" s="228"/>
      <c r="CU23" s="228"/>
      <c r="CV23" s="228"/>
      <c r="CW23" s="228"/>
      <c r="CX23" s="228"/>
      <c r="CY23" s="228"/>
      <c r="CZ23" s="228"/>
      <c r="DA23" s="228"/>
      <c r="DB23" s="238"/>
      <c r="DC23" s="238"/>
      <c r="DD23" s="239">
        <f>+DE10+DE16</f>
        <v>0</v>
      </c>
      <c r="DE23" s="240">
        <f>DC23+DB23+DD23</f>
        <v>0</v>
      </c>
      <c r="DF23" s="232"/>
    </row>
    <row r="24" spans="1:110" ht="11.25" customHeight="1">
      <c r="F24" s="233"/>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8"/>
      <c r="AK24" s="228"/>
      <c r="AL24" s="228"/>
      <c r="AM24" s="228"/>
      <c r="AN24" s="228"/>
      <c r="AO24" s="228"/>
      <c r="AP24" s="228"/>
      <c r="AQ24" s="228"/>
      <c r="AR24" s="228"/>
      <c r="AS24" s="228"/>
      <c r="AT24" s="228"/>
      <c r="AU24" s="228"/>
      <c r="AV24" s="228"/>
      <c r="AW24" s="228"/>
      <c r="AX24" s="228"/>
      <c r="AY24" s="228"/>
      <c r="AZ24" s="228"/>
      <c r="BA24" s="228"/>
      <c r="BB24" s="228"/>
      <c r="BC24" s="228"/>
      <c r="BD24" s="228"/>
      <c r="BE24" s="228"/>
      <c r="BF24" s="228"/>
      <c r="BG24" s="228"/>
      <c r="BH24" s="228"/>
      <c r="BI24" s="228"/>
      <c r="BJ24" s="228"/>
      <c r="BK24" s="228"/>
      <c r="BL24" s="228"/>
      <c r="BM24" s="228"/>
      <c r="BN24" s="228"/>
      <c r="BO24" s="228"/>
      <c r="BP24" s="228"/>
      <c r="BQ24" s="228"/>
      <c r="BR24" s="228"/>
      <c r="BS24" s="228"/>
      <c r="BT24" s="228"/>
      <c r="BU24" s="228"/>
      <c r="BV24" s="228"/>
      <c r="BW24" s="228"/>
      <c r="BX24" s="228"/>
      <c r="BY24" s="228"/>
      <c r="BZ24" s="228"/>
      <c r="CA24" s="228"/>
      <c r="CB24" s="228"/>
      <c r="CC24" s="228"/>
      <c r="CD24" s="228"/>
      <c r="CE24" s="228"/>
      <c r="CF24" s="228"/>
      <c r="CG24" s="228"/>
      <c r="CH24" s="228"/>
      <c r="CI24" s="228"/>
      <c r="CJ24" s="228"/>
      <c r="CK24" s="228"/>
      <c r="CL24" s="228"/>
      <c r="CM24" s="228"/>
      <c r="CN24" s="228"/>
      <c r="CO24" s="228"/>
      <c r="CP24" s="228"/>
      <c r="CQ24" s="228"/>
      <c r="CR24" s="228"/>
      <c r="CS24" s="228"/>
      <c r="CT24" s="228"/>
      <c r="CU24" s="228"/>
      <c r="CV24" s="228"/>
      <c r="CW24" s="228"/>
      <c r="CX24" s="228"/>
      <c r="CY24" s="228"/>
      <c r="CZ24" s="228"/>
      <c r="DA24" s="228"/>
      <c r="DB24" s="229"/>
      <c r="DC24" s="229"/>
      <c r="DD24" s="236"/>
      <c r="DE24" s="237"/>
      <c r="DF24" s="232"/>
    </row>
    <row r="25" spans="1:110" ht="11.25" customHeight="1">
      <c r="F25" s="233"/>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8"/>
      <c r="AK25" s="228"/>
      <c r="AL25" s="228"/>
      <c r="AM25" s="228"/>
      <c r="AN25" s="228"/>
      <c r="AO25" s="228"/>
      <c r="AP25" s="228"/>
      <c r="AQ25" s="228"/>
      <c r="AR25" s="228"/>
      <c r="AS25" s="228"/>
      <c r="AT25" s="228"/>
      <c r="AU25" s="228"/>
      <c r="AV25" s="228"/>
      <c r="AW25" s="228"/>
      <c r="AX25" s="228"/>
      <c r="AY25" s="228"/>
      <c r="AZ25" s="228"/>
      <c r="BA25" s="228"/>
      <c r="BB25" s="228"/>
      <c r="BC25" s="228"/>
      <c r="BD25" s="228"/>
      <c r="BE25" s="228"/>
      <c r="BF25" s="228"/>
      <c r="BG25" s="228"/>
      <c r="BH25" s="228"/>
      <c r="BI25" s="228"/>
      <c r="BJ25" s="228"/>
      <c r="BK25" s="228"/>
      <c r="BL25" s="228"/>
      <c r="BM25" s="228"/>
      <c r="BN25" s="228"/>
      <c r="BO25" s="228"/>
      <c r="BP25" s="228"/>
      <c r="BQ25" s="228"/>
      <c r="BR25" s="228"/>
      <c r="BS25" s="228"/>
      <c r="BT25" s="228"/>
      <c r="BU25" s="228"/>
      <c r="BV25" s="228"/>
      <c r="BW25" s="228"/>
      <c r="BX25" s="228"/>
      <c r="BY25" s="228"/>
      <c r="BZ25" s="228"/>
      <c r="CA25" s="228"/>
      <c r="CB25" s="228"/>
      <c r="CC25" s="228"/>
      <c r="CD25" s="228"/>
      <c r="CE25" s="228"/>
      <c r="CF25" s="228"/>
      <c r="CG25" s="228"/>
      <c r="CH25" s="228"/>
      <c r="CI25" s="228"/>
      <c r="CJ25" s="228"/>
      <c r="CK25" s="228"/>
      <c r="CL25" s="228"/>
      <c r="CM25" s="228"/>
      <c r="CN25" s="228"/>
      <c r="CO25" s="228"/>
      <c r="CP25" s="228"/>
      <c r="CQ25" s="228"/>
      <c r="CR25" s="228"/>
      <c r="CS25" s="228"/>
      <c r="CT25" s="228"/>
      <c r="CU25" s="228"/>
      <c r="CV25" s="228"/>
      <c r="CW25" s="228"/>
      <c r="CX25" s="228"/>
      <c r="CY25" s="228"/>
      <c r="CZ25" s="228"/>
      <c r="DA25" s="228"/>
      <c r="DB25" s="229"/>
      <c r="DC25" s="229"/>
      <c r="DD25" s="234"/>
      <c r="DE25" s="235"/>
      <c r="DF25" s="232"/>
    </row>
    <row r="26" spans="1:110" ht="11.25" customHeight="1">
      <c r="F26" s="243"/>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4"/>
      <c r="AL26" s="244"/>
      <c r="AM26" s="244"/>
      <c r="AN26" s="244"/>
      <c r="AO26" s="244"/>
      <c r="AP26" s="244"/>
      <c r="AQ26" s="244"/>
      <c r="AR26" s="244"/>
      <c r="AS26" s="244"/>
      <c r="AT26" s="244"/>
      <c r="AU26" s="244"/>
      <c r="AV26" s="244"/>
      <c r="AW26" s="244"/>
      <c r="AX26" s="244"/>
      <c r="AY26" s="244"/>
      <c r="AZ26" s="244"/>
      <c r="BA26" s="244"/>
      <c r="BB26" s="244"/>
      <c r="BC26" s="244"/>
      <c r="BD26" s="244"/>
      <c r="BE26" s="244"/>
      <c r="BF26" s="244"/>
      <c r="BG26" s="244"/>
      <c r="BH26" s="244"/>
      <c r="BI26" s="244"/>
      <c r="BJ26" s="244"/>
      <c r="BK26" s="244"/>
      <c r="BL26" s="244"/>
      <c r="BM26" s="244"/>
      <c r="BN26" s="244"/>
      <c r="BO26" s="244"/>
      <c r="BP26" s="244"/>
      <c r="BQ26" s="244"/>
      <c r="BR26" s="244"/>
      <c r="BS26" s="244"/>
      <c r="BT26" s="244"/>
      <c r="BU26" s="244"/>
      <c r="BV26" s="244"/>
      <c r="BW26" s="244"/>
      <c r="BX26" s="244"/>
      <c r="BY26" s="244"/>
      <c r="BZ26" s="244"/>
      <c r="CA26" s="244"/>
      <c r="CB26" s="244"/>
      <c r="CC26" s="244"/>
      <c r="CD26" s="244"/>
      <c r="CE26" s="244"/>
      <c r="CF26" s="244"/>
      <c r="CG26" s="244"/>
      <c r="CH26" s="244"/>
      <c r="CI26" s="244"/>
      <c r="CJ26" s="244"/>
      <c r="CK26" s="244"/>
      <c r="CL26" s="244"/>
      <c r="CM26" s="244"/>
      <c r="CN26" s="244"/>
      <c r="CO26" s="244"/>
      <c r="CP26" s="244"/>
      <c r="CQ26" s="244"/>
      <c r="CR26" s="244"/>
      <c r="CS26" s="244"/>
      <c r="CT26" s="244"/>
      <c r="CU26" s="244"/>
      <c r="CV26" s="244"/>
      <c r="CW26" s="244"/>
      <c r="CX26" s="244"/>
      <c r="CY26" s="244"/>
      <c r="CZ26" s="244"/>
      <c r="DA26" s="244"/>
      <c r="DB26" s="245"/>
      <c r="DC26" s="245"/>
      <c r="DD26" s="246"/>
      <c r="DE26" s="247"/>
      <c r="DF26" s="232"/>
    </row>
    <row r="27" spans="1:110" ht="11.25" hidden="1" customHeight="1">
      <c r="F27" s="227" t="s">
        <v>1323</v>
      </c>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8"/>
      <c r="AL27" s="228"/>
      <c r="AM27" s="228"/>
      <c r="AN27" s="228"/>
      <c r="AO27" s="228"/>
      <c r="AP27" s="228"/>
      <c r="AQ27" s="228"/>
      <c r="AR27" s="228"/>
      <c r="AS27" s="228"/>
      <c r="AT27" s="228"/>
      <c r="AU27" s="228"/>
      <c r="AV27" s="228"/>
      <c r="AW27" s="228"/>
      <c r="AX27" s="228"/>
      <c r="AY27" s="228"/>
      <c r="AZ27" s="228"/>
      <c r="BA27" s="228"/>
      <c r="BB27" s="228"/>
      <c r="BC27" s="228"/>
      <c r="BD27" s="228"/>
      <c r="BE27" s="228"/>
      <c r="BF27" s="228"/>
      <c r="BG27" s="228"/>
      <c r="BH27" s="228"/>
      <c r="BI27" s="228"/>
      <c r="BJ27" s="228"/>
      <c r="BK27" s="228"/>
      <c r="BL27" s="228"/>
      <c r="BM27" s="228"/>
      <c r="BN27" s="228"/>
      <c r="BO27" s="228"/>
      <c r="BP27" s="228"/>
      <c r="BQ27" s="228"/>
      <c r="BR27" s="228"/>
      <c r="BS27" s="228"/>
      <c r="BT27" s="228"/>
      <c r="BU27" s="228"/>
      <c r="BV27" s="228"/>
      <c r="BW27" s="228"/>
      <c r="BX27" s="228"/>
      <c r="BY27" s="228"/>
      <c r="BZ27" s="228"/>
      <c r="CA27" s="228"/>
      <c r="CB27" s="228"/>
      <c r="CC27" s="228"/>
      <c r="CD27" s="228"/>
      <c r="CE27" s="228"/>
      <c r="CF27" s="228"/>
      <c r="CG27" s="228"/>
      <c r="CH27" s="228"/>
      <c r="CI27" s="228"/>
      <c r="CJ27" s="228"/>
      <c r="CK27" s="228"/>
      <c r="CL27" s="228"/>
      <c r="CM27" s="228"/>
      <c r="CN27" s="228"/>
      <c r="CO27" s="228"/>
      <c r="CP27" s="228"/>
      <c r="CQ27" s="228"/>
      <c r="CR27" s="228"/>
      <c r="CS27" s="228"/>
      <c r="CT27" s="228"/>
      <c r="CU27" s="228"/>
      <c r="CV27" s="228"/>
      <c r="CW27" s="228"/>
      <c r="CX27" s="228"/>
      <c r="CY27" s="228"/>
      <c r="CZ27" s="228"/>
      <c r="DA27" s="228"/>
      <c r="DB27" s="241" t="str">
        <f>DB73</f>
        <v>245,999</v>
      </c>
      <c r="DC27" s="241" t="str">
        <f>DC73</f>
        <v>5,079,558</v>
      </c>
      <c r="DD27" s="242" t="str">
        <f>DD73</f>
        <v>11,529</v>
      </c>
      <c r="DE27" s="241">
        <f>DE73</f>
        <v>5337086</v>
      </c>
      <c r="DF27" s="232"/>
    </row>
    <row r="28" spans="1:110" ht="11.25" hidden="1" customHeight="1">
      <c r="F28" s="233"/>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8"/>
      <c r="AK28" s="228"/>
      <c r="AL28" s="228"/>
      <c r="AM28" s="228"/>
      <c r="AN28" s="228"/>
      <c r="AO28" s="228"/>
      <c r="AP28" s="228"/>
      <c r="AQ28" s="228"/>
      <c r="AR28" s="228"/>
      <c r="AS28" s="228"/>
      <c r="AT28" s="228"/>
      <c r="AU28" s="228"/>
      <c r="AV28" s="228"/>
      <c r="AW28" s="228"/>
      <c r="AX28" s="228"/>
      <c r="AY28" s="228"/>
      <c r="AZ28" s="228"/>
      <c r="BA28" s="228"/>
      <c r="BB28" s="228"/>
      <c r="BC28" s="228"/>
      <c r="BD28" s="228"/>
      <c r="BE28" s="228"/>
      <c r="BF28" s="228"/>
      <c r="BG28" s="228"/>
      <c r="BH28" s="228"/>
      <c r="BI28" s="228"/>
      <c r="BJ28" s="228"/>
      <c r="BK28" s="228"/>
      <c r="BL28" s="228"/>
      <c r="BM28" s="228"/>
      <c r="BN28" s="228"/>
      <c r="BO28" s="228"/>
      <c r="BP28" s="228"/>
      <c r="BQ28" s="228"/>
      <c r="BR28" s="228"/>
      <c r="BS28" s="228"/>
      <c r="BT28" s="228"/>
      <c r="BU28" s="228"/>
      <c r="BV28" s="228"/>
      <c r="BW28" s="228"/>
      <c r="BX28" s="228"/>
      <c r="BY28" s="228"/>
      <c r="BZ28" s="228"/>
      <c r="CA28" s="228"/>
      <c r="CB28" s="228"/>
      <c r="CC28" s="228"/>
      <c r="CD28" s="228"/>
      <c r="CE28" s="228"/>
      <c r="CF28" s="228"/>
      <c r="CG28" s="228"/>
      <c r="CH28" s="228"/>
      <c r="CI28" s="228"/>
      <c r="CJ28" s="228"/>
      <c r="CK28" s="228"/>
      <c r="CL28" s="228"/>
      <c r="CM28" s="228"/>
      <c r="CN28" s="228"/>
      <c r="CO28" s="228"/>
      <c r="CP28" s="228"/>
      <c r="CQ28" s="228"/>
      <c r="CR28" s="228"/>
      <c r="CS28" s="228"/>
      <c r="CT28" s="228"/>
      <c r="CU28" s="228"/>
      <c r="CV28" s="228"/>
      <c r="CW28" s="228"/>
      <c r="CX28" s="228"/>
      <c r="CY28" s="228"/>
      <c r="CZ28" s="228"/>
      <c r="DA28" s="228"/>
      <c r="DB28" s="229"/>
      <c r="DC28" s="229"/>
      <c r="DD28" s="235"/>
      <c r="DE28" s="229"/>
      <c r="DF28" s="232"/>
    </row>
    <row r="29" spans="1:110" ht="11.25" hidden="1" customHeight="1">
      <c r="F29" s="233"/>
      <c r="G29" s="228"/>
      <c r="H29" s="228" t="s">
        <v>1282</v>
      </c>
      <c r="I29" s="228"/>
      <c r="J29" s="228"/>
      <c r="K29" s="228" t="s">
        <v>691</v>
      </c>
      <c r="L29" s="228"/>
      <c r="M29" s="228"/>
      <c r="N29" s="228" t="s">
        <v>1321</v>
      </c>
      <c r="O29" s="228"/>
      <c r="P29" s="228"/>
      <c r="Q29" s="228" t="s">
        <v>1288</v>
      </c>
      <c r="R29" s="228"/>
      <c r="S29" s="228"/>
      <c r="T29" s="228"/>
      <c r="U29" s="228"/>
      <c r="V29" s="228"/>
      <c r="W29" s="228"/>
      <c r="X29" s="228"/>
      <c r="Y29" s="228"/>
      <c r="Z29" s="228"/>
      <c r="AA29" s="228"/>
      <c r="AB29" s="228"/>
      <c r="AC29" s="228"/>
      <c r="AD29" s="228"/>
      <c r="AE29" s="228"/>
      <c r="AF29" s="228"/>
      <c r="AG29" s="228"/>
      <c r="AH29" s="228"/>
      <c r="AI29" s="228"/>
      <c r="AJ29" s="228"/>
      <c r="AK29" s="228"/>
      <c r="AL29" s="228"/>
      <c r="AM29" s="228"/>
      <c r="AN29" s="228"/>
      <c r="AO29" s="228"/>
      <c r="AP29" s="228"/>
      <c r="AQ29" s="228"/>
      <c r="AR29" s="228"/>
      <c r="AS29" s="228"/>
      <c r="AT29" s="228"/>
      <c r="AU29" s="228"/>
      <c r="AV29" s="228"/>
      <c r="AW29" s="228"/>
      <c r="AX29" s="228"/>
      <c r="AY29" s="228"/>
      <c r="AZ29" s="228"/>
      <c r="BA29" s="228"/>
      <c r="BB29" s="228"/>
      <c r="BC29" s="228"/>
      <c r="BD29" s="228"/>
      <c r="BE29" s="228"/>
      <c r="BF29" s="228"/>
      <c r="BG29" s="228"/>
      <c r="BH29" s="228"/>
      <c r="BI29" s="228"/>
      <c r="BJ29" s="228"/>
      <c r="BK29" s="228"/>
      <c r="BL29" s="228"/>
      <c r="BM29" s="228"/>
      <c r="BN29" s="228"/>
      <c r="BO29" s="228"/>
      <c r="BP29" s="228"/>
      <c r="BQ29" s="228"/>
      <c r="BR29" s="228"/>
      <c r="BS29" s="228"/>
      <c r="BT29" s="228"/>
      <c r="BU29" s="228"/>
      <c r="BV29" s="228"/>
      <c r="BW29" s="228"/>
      <c r="BX29" s="228"/>
      <c r="BY29" s="228"/>
      <c r="BZ29" s="228"/>
      <c r="CA29" s="228"/>
      <c r="CB29" s="228"/>
      <c r="CC29" s="228"/>
      <c r="CD29" s="228"/>
      <c r="CE29" s="228"/>
      <c r="CF29" s="228"/>
      <c r="CG29" s="228"/>
      <c r="CH29" s="228"/>
      <c r="CI29" s="228"/>
      <c r="CJ29" s="228"/>
      <c r="CK29" s="228"/>
      <c r="CL29" s="228"/>
      <c r="CM29" s="228"/>
      <c r="CN29" s="228"/>
      <c r="CO29" s="228"/>
      <c r="CP29" s="228"/>
      <c r="CQ29" s="228"/>
      <c r="CR29" s="228"/>
      <c r="CS29" s="228"/>
      <c r="CT29" s="228"/>
      <c r="CU29" s="228"/>
      <c r="CV29" s="228"/>
      <c r="CW29" s="228"/>
      <c r="CX29" s="228"/>
      <c r="CY29" s="228"/>
      <c r="CZ29" s="228"/>
      <c r="DA29" s="228"/>
      <c r="DB29" s="229"/>
      <c r="DC29" s="229"/>
      <c r="DD29" s="235"/>
      <c r="DE29" s="229"/>
      <c r="DF29" s="232"/>
    </row>
    <row r="30" spans="1:110" ht="11.25" hidden="1" customHeight="1">
      <c r="F30" s="233"/>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8"/>
      <c r="AL30" s="228"/>
      <c r="AM30" s="228"/>
      <c r="AN30" s="228"/>
      <c r="AO30" s="228"/>
      <c r="AP30" s="228"/>
      <c r="AQ30" s="228"/>
      <c r="AR30" s="228"/>
      <c r="AS30" s="228"/>
      <c r="AT30" s="228"/>
      <c r="AU30" s="228"/>
      <c r="AV30" s="228"/>
      <c r="AW30" s="228"/>
      <c r="AX30" s="228"/>
      <c r="AY30" s="228"/>
      <c r="AZ30" s="228"/>
      <c r="BA30" s="228"/>
      <c r="BB30" s="228"/>
      <c r="BC30" s="228"/>
      <c r="BD30" s="228"/>
      <c r="BE30" s="228"/>
      <c r="BF30" s="228"/>
      <c r="BG30" s="228"/>
      <c r="BH30" s="228"/>
      <c r="BI30" s="228"/>
      <c r="BJ30" s="228"/>
      <c r="BK30" s="228"/>
      <c r="BL30" s="228"/>
      <c r="BM30" s="228"/>
      <c r="BN30" s="228"/>
      <c r="BO30" s="228"/>
      <c r="BP30" s="228"/>
      <c r="BQ30" s="228"/>
      <c r="BR30" s="228"/>
      <c r="BS30" s="228"/>
      <c r="BT30" s="228"/>
      <c r="BU30" s="228"/>
      <c r="BV30" s="228"/>
      <c r="BW30" s="228"/>
      <c r="BX30" s="228"/>
      <c r="BY30" s="228"/>
      <c r="BZ30" s="228"/>
      <c r="CA30" s="228"/>
      <c r="CB30" s="228"/>
      <c r="CC30" s="228"/>
      <c r="CD30" s="228"/>
      <c r="CE30" s="228"/>
      <c r="CF30" s="228"/>
      <c r="CG30" s="228"/>
      <c r="CH30" s="228"/>
      <c r="CI30" s="228"/>
      <c r="CJ30" s="228"/>
      <c r="CK30" s="228"/>
      <c r="CL30" s="228"/>
      <c r="CM30" s="228"/>
      <c r="CN30" s="228"/>
      <c r="CO30" s="228"/>
      <c r="CP30" s="228"/>
      <c r="CQ30" s="228"/>
      <c r="CR30" s="228"/>
      <c r="CS30" s="228"/>
      <c r="CT30" s="228"/>
      <c r="CU30" s="228"/>
      <c r="CV30" s="228"/>
      <c r="CW30" s="228"/>
      <c r="CX30" s="228"/>
      <c r="CY30" s="228"/>
      <c r="CZ30" s="228"/>
      <c r="DA30" s="228"/>
      <c r="DB30" s="229"/>
      <c r="DC30" s="229"/>
      <c r="DD30" s="235"/>
      <c r="DE30" s="229"/>
      <c r="DF30" s="232"/>
    </row>
    <row r="31" spans="1:110" ht="11.25" hidden="1" customHeight="1">
      <c r="F31" s="233"/>
      <c r="G31" s="228"/>
      <c r="H31" s="228"/>
      <c r="I31" s="228"/>
      <c r="J31" s="228"/>
      <c r="K31" s="228" t="s">
        <v>704</v>
      </c>
      <c r="L31" s="228"/>
      <c r="M31" s="228"/>
      <c r="N31" s="228"/>
      <c r="O31" s="228"/>
      <c r="P31" s="228"/>
      <c r="Q31" s="228"/>
      <c r="R31" s="228"/>
      <c r="S31" s="228"/>
      <c r="T31" s="228" t="s">
        <v>1324</v>
      </c>
      <c r="U31" s="228"/>
      <c r="V31" s="228"/>
      <c r="W31" s="228"/>
      <c r="X31" s="228"/>
      <c r="Y31" s="228"/>
      <c r="Z31" s="228"/>
      <c r="AA31" s="228"/>
      <c r="AB31" s="228"/>
      <c r="AC31" s="228"/>
      <c r="AD31" s="228"/>
      <c r="AE31" s="228"/>
      <c r="AF31" s="228"/>
      <c r="AG31" s="228"/>
      <c r="AH31" s="228"/>
      <c r="AI31" s="228"/>
      <c r="AJ31" s="228" t="str">
        <f>TEXT([127]자재단가!R21,"#,##0.#######")</f>
        <v>2,380.</v>
      </c>
      <c r="AK31" s="228"/>
      <c r="AL31" s="228"/>
      <c r="AM31" s="228"/>
      <c r="AN31" s="228"/>
      <c r="AO31" s="228"/>
      <c r="AP31" s="228"/>
      <c r="AQ31" s="228"/>
      <c r="AR31" s="228" t="s">
        <v>1284</v>
      </c>
      <c r="AS31" s="228"/>
      <c r="AT31" s="228"/>
      <c r="AU31" s="228" t="str">
        <f>TEXT(18.48,"#,##0.#######")</f>
        <v>18.48</v>
      </c>
      <c r="AV31" s="228"/>
      <c r="AW31" s="228"/>
      <c r="AX31" s="228"/>
      <c r="AY31" s="228"/>
      <c r="AZ31" s="228" t="s">
        <v>695</v>
      </c>
      <c r="BA31" s="228"/>
      <c r="BB31" s="228"/>
      <c r="BC31" s="228" t="s">
        <v>1285</v>
      </c>
      <c r="BD31" s="228"/>
      <c r="BE31" s="228" t="str">
        <f>TEXT(TRUNC(AJ31*AU31,1),"#,##0.#######")</f>
        <v>43,982.4</v>
      </c>
      <c r="BF31" s="228"/>
      <c r="BG31" s="228"/>
      <c r="BH31" s="228"/>
      <c r="BI31" s="228"/>
      <c r="BJ31" s="228"/>
      <c r="BK31" s="228"/>
      <c r="BL31" s="228"/>
      <c r="BM31" s="228"/>
      <c r="BN31" s="228"/>
      <c r="BO31" s="228"/>
      <c r="BP31" s="228"/>
      <c r="BQ31" s="228"/>
      <c r="BR31" s="228"/>
      <c r="BS31" s="228"/>
      <c r="BT31" s="228"/>
      <c r="BU31" s="228"/>
      <c r="BV31" s="228"/>
      <c r="BW31" s="228"/>
      <c r="BX31" s="228"/>
      <c r="BY31" s="228"/>
      <c r="BZ31" s="228"/>
      <c r="CA31" s="228"/>
      <c r="CB31" s="228"/>
      <c r="CC31" s="228"/>
      <c r="CD31" s="228"/>
      <c r="CE31" s="228"/>
      <c r="CF31" s="228"/>
      <c r="CG31" s="228"/>
      <c r="CH31" s="228"/>
      <c r="CI31" s="228"/>
      <c r="CJ31" s="228"/>
      <c r="CK31" s="228"/>
      <c r="CL31" s="228"/>
      <c r="CM31" s="228"/>
      <c r="CN31" s="228"/>
      <c r="CO31" s="228"/>
      <c r="CP31" s="228"/>
      <c r="CQ31" s="228"/>
      <c r="CR31" s="228"/>
      <c r="CS31" s="228"/>
      <c r="CT31" s="228"/>
      <c r="CU31" s="228"/>
      <c r="CV31" s="228"/>
      <c r="CW31" s="228"/>
      <c r="CX31" s="228"/>
      <c r="CY31" s="228"/>
      <c r="CZ31" s="228"/>
      <c r="DA31" s="228"/>
      <c r="DB31" s="229"/>
      <c r="DC31" s="229"/>
      <c r="DD31" s="235"/>
      <c r="DE31" s="229"/>
      <c r="DF31" s="232"/>
    </row>
    <row r="32" spans="1:110" ht="11.25" hidden="1" customHeight="1">
      <c r="F32" s="233"/>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8"/>
      <c r="AN32" s="228"/>
      <c r="AO32" s="228"/>
      <c r="AP32" s="228"/>
      <c r="AQ32" s="228"/>
      <c r="AR32" s="228"/>
      <c r="AS32" s="228"/>
      <c r="AT32" s="228"/>
      <c r="AU32" s="228"/>
      <c r="AV32" s="228"/>
      <c r="AW32" s="228"/>
      <c r="AX32" s="228"/>
      <c r="AY32" s="228"/>
      <c r="AZ32" s="228"/>
      <c r="BA32" s="228"/>
      <c r="BB32" s="228"/>
      <c r="BC32" s="228"/>
      <c r="BD32" s="228"/>
      <c r="BE32" s="228"/>
      <c r="BF32" s="228"/>
      <c r="BG32" s="228"/>
      <c r="BH32" s="228"/>
      <c r="BI32" s="228"/>
      <c r="BJ32" s="228"/>
      <c r="BK32" s="228"/>
      <c r="BL32" s="228"/>
      <c r="BM32" s="228"/>
      <c r="BN32" s="228"/>
      <c r="BO32" s="228"/>
      <c r="BP32" s="228"/>
      <c r="BQ32" s="228"/>
      <c r="BR32" s="228"/>
      <c r="BS32" s="228"/>
      <c r="BT32" s="228"/>
      <c r="BU32" s="228"/>
      <c r="BV32" s="228"/>
      <c r="BW32" s="228"/>
      <c r="BX32" s="228"/>
      <c r="BY32" s="228"/>
      <c r="BZ32" s="228"/>
      <c r="CA32" s="228"/>
      <c r="CB32" s="228"/>
      <c r="CC32" s="228"/>
      <c r="CD32" s="228"/>
      <c r="CE32" s="228"/>
      <c r="CF32" s="228"/>
      <c r="CG32" s="228"/>
      <c r="CH32" s="228"/>
      <c r="CI32" s="228"/>
      <c r="CJ32" s="228"/>
      <c r="CK32" s="228"/>
      <c r="CL32" s="228"/>
      <c r="CM32" s="228"/>
      <c r="CN32" s="228"/>
      <c r="CO32" s="228"/>
      <c r="CP32" s="228"/>
      <c r="CQ32" s="228"/>
      <c r="CR32" s="228"/>
      <c r="CS32" s="228"/>
      <c r="CT32" s="228"/>
      <c r="CU32" s="228"/>
      <c r="CV32" s="228"/>
      <c r="CW32" s="228"/>
      <c r="CX32" s="228"/>
      <c r="CY32" s="228"/>
      <c r="CZ32" s="228"/>
      <c r="DA32" s="228"/>
      <c r="DB32" s="229"/>
      <c r="DC32" s="229"/>
      <c r="DD32" s="235"/>
      <c r="DE32" s="229"/>
      <c r="DF32" s="232"/>
    </row>
    <row r="33" spans="6:110" ht="11.25" hidden="1" customHeight="1">
      <c r="F33" s="233"/>
      <c r="G33" s="228"/>
      <c r="H33" s="228"/>
      <c r="I33" s="228"/>
      <c r="J33" s="228"/>
      <c r="K33" s="228" t="s">
        <v>706</v>
      </c>
      <c r="L33" s="228"/>
      <c r="M33" s="228"/>
      <c r="N33" s="228"/>
      <c r="O33" s="228"/>
      <c r="P33" s="228"/>
      <c r="Q33" s="228"/>
      <c r="R33" s="228" t="s">
        <v>1300</v>
      </c>
      <c r="S33" s="228"/>
      <c r="T33" s="228"/>
      <c r="U33" s="228"/>
      <c r="V33" s="228"/>
      <c r="W33" s="228"/>
      <c r="X33" s="228"/>
      <c r="Y33" s="228"/>
      <c r="Z33" s="228"/>
      <c r="AA33" s="228"/>
      <c r="AB33" s="228"/>
      <c r="AC33" s="228"/>
      <c r="AD33" s="228"/>
      <c r="AE33" s="228"/>
      <c r="AF33" s="228" t="str">
        <f>TEXT([127]자재단가!R10,"#,##0.#######")</f>
        <v>2.1</v>
      </c>
      <c r="AG33" s="228"/>
      <c r="AH33" s="228"/>
      <c r="AI33" s="228"/>
      <c r="AJ33" s="228"/>
      <c r="AK33" s="228"/>
      <c r="AL33" s="228" t="s">
        <v>1284</v>
      </c>
      <c r="AM33" s="228"/>
      <c r="AN33" s="228"/>
      <c r="AO33" s="228" t="str">
        <f>TEXT(6300,"#,##0.#######")</f>
        <v>6,300.</v>
      </c>
      <c r="AP33" s="228"/>
      <c r="AQ33" s="228"/>
      <c r="AR33" s="228"/>
      <c r="AS33" s="228"/>
      <c r="AT33" s="228" t="s">
        <v>341</v>
      </c>
      <c r="AU33" s="228"/>
      <c r="AV33" s="228"/>
      <c r="AW33" s="228" t="s">
        <v>1285</v>
      </c>
      <c r="AX33" s="228"/>
      <c r="AY33" s="228" t="str">
        <f>TEXT(TRUNC(AF33*AO33,1),"#,##0.#######")</f>
        <v>13,230.</v>
      </c>
      <c r="AZ33" s="228"/>
      <c r="BA33" s="228"/>
      <c r="BB33" s="228"/>
      <c r="BC33" s="228"/>
      <c r="BD33" s="228"/>
      <c r="BE33" s="228"/>
      <c r="BF33" s="228"/>
      <c r="BG33" s="228"/>
      <c r="BH33" s="228"/>
      <c r="BI33" s="228"/>
      <c r="BJ33" s="228"/>
      <c r="BK33" s="228"/>
      <c r="BL33" s="228"/>
      <c r="BM33" s="228"/>
      <c r="BN33" s="228"/>
      <c r="BO33" s="228"/>
      <c r="BP33" s="228"/>
      <c r="BQ33" s="228"/>
      <c r="BR33" s="228"/>
      <c r="BS33" s="228"/>
      <c r="BT33" s="228"/>
      <c r="BU33" s="228"/>
      <c r="BV33" s="228"/>
      <c r="BW33" s="228"/>
      <c r="BX33" s="228"/>
      <c r="BY33" s="228"/>
      <c r="BZ33" s="228"/>
      <c r="CA33" s="228"/>
      <c r="CB33" s="228"/>
      <c r="CC33" s="228"/>
      <c r="CD33" s="228"/>
      <c r="CE33" s="228"/>
      <c r="CF33" s="228"/>
      <c r="CG33" s="228"/>
      <c r="CH33" s="228"/>
      <c r="CI33" s="228"/>
      <c r="CJ33" s="228"/>
      <c r="CK33" s="228"/>
      <c r="CL33" s="228"/>
      <c r="CM33" s="228"/>
      <c r="CN33" s="228"/>
      <c r="CO33" s="228"/>
      <c r="CP33" s="228"/>
      <c r="CQ33" s="228"/>
      <c r="CR33" s="228"/>
      <c r="CS33" s="228"/>
      <c r="CT33" s="228"/>
      <c r="CU33" s="228"/>
      <c r="CV33" s="228"/>
      <c r="CW33" s="228"/>
      <c r="CX33" s="228"/>
      <c r="CY33" s="228"/>
      <c r="CZ33" s="228"/>
      <c r="DA33" s="228"/>
      <c r="DB33" s="229"/>
      <c r="DC33" s="229"/>
      <c r="DD33" s="235"/>
      <c r="DE33" s="229"/>
      <c r="DF33" s="232"/>
    </row>
    <row r="34" spans="6:110" ht="11.25" hidden="1" customHeight="1">
      <c r="F34" s="233"/>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8"/>
      <c r="AL34" s="228"/>
      <c r="AM34" s="228"/>
      <c r="AN34" s="228"/>
      <c r="AO34" s="228"/>
      <c r="AP34" s="228"/>
      <c r="AQ34" s="228"/>
      <c r="AR34" s="228"/>
      <c r="AS34" s="228"/>
      <c r="AT34" s="228"/>
      <c r="AU34" s="228"/>
      <c r="AV34" s="228"/>
      <c r="AW34" s="228"/>
      <c r="AX34" s="228"/>
      <c r="AY34" s="228"/>
      <c r="AZ34" s="228"/>
      <c r="BA34" s="228"/>
      <c r="BB34" s="228"/>
      <c r="BC34" s="228"/>
      <c r="BD34" s="228"/>
      <c r="BE34" s="228"/>
      <c r="BF34" s="228"/>
      <c r="BG34" s="228"/>
      <c r="BH34" s="228"/>
      <c r="BI34" s="228"/>
      <c r="BJ34" s="228"/>
      <c r="BK34" s="228"/>
      <c r="BL34" s="228"/>
      <c r="BM34" s="228"/>
      <c r="BN34" s="228"/>
      <c r="BO34" s="228"/>
      <c r="BP34" s="228"/>
      <c r="BQ34" s="228"/>
      <c r="BR34" s="228"/>
      <c r="BS34" s="228"/>
      <c r="BT34" s="228"/>
      <c r="BU34" s="228"/>
      <c r="BV34" s="228"/>
      <c r="BW34" s="228"/>
      <c r="BX34" s="228"/>
      <c r="BY34" s="228"/>
      <c r="BZ34" s="228"/>
      <c r="CA34" s="228"/>
      <c r="CB34" s="228"/>
      <c r="CC34" s="228"/>
      <c r="CD34" s="228"/>
      <c r="CE34" s="228"/>
      <c r="CF34" s="228"/>
      <c r="CG34" s="228"/>
      <c r="CH34" s="228"/>
      <c r="CI34" s="228"/>
      <c r="CJ34" s="228"/>
      <c r="CK34" s="228"/>
      <c r="CL34" s="228"/>
      <c r="CM34" s="228"/>
      <c r="CN34" s="228"/>
      <c r="CO34" s="228"/>
      <c r="CP34" s="228"/>
      <c r="CQ34" s="228"/>
      <c r="CR34" s="228"/>
      <c r="CS34" s="228"/>
      <c r="CT34" s="228"/>
      <c r="CU34" s="228"/>
      <c r="CV34" s="228"/>
      <c r="CW34" s="228"/>
      <c r="CX34" s="228"/>
      <c r="CY34" s="228"/>
      <c r="CZ34" s="228"/>
      <c r="DA34" s="228"/>
      <c r="DB34" s="229"/>
      <c r="DC34" s="229"/>
      <c r="DD34" s="235"/>
      <c r="DE34" s="229"/>
      <c r="DF34" s="232"/>
    </row>
    <row r="35" spans="6:110" ht="11.25" hidden="1" customHeight="1">
      <c r="F35" s="233"/>
      <c r="G35" s="228"/>
      <c r="H35" s="228"/>
      <c r="I35" s="228"/>
      <c r="J35" s="228"/>
      <c r="K35" s="228" t="s">
        <v>707</v>
      </c>
      <c r="L35" s="228"/>
      <c r="M35" s="228"/>
      <c r="N35" s="228"/>
      <c r="O35" s="228"/>
      <c r="P35" s="228"/>
      <c r="Q35" s="228"/>
      <c r="R35" s="228"/>
      <c r="S35" s="228"/>
      <c r="T35" s="228"/>
      <c r="U35" s="228"/>
      <c r="V35" s="228" t="s">
        <v>1325</v>
      </c>
      <c r="W35" s="228"/>
      <c r="X35" s="228"/>
      <c r="Y35" s="228"/>
      <c r="Z35" s="228"/>
      <c r="AA35" s="228"/>
      <c r="AB35" s="228"/>
      <c r="AC35" s="228"/>
      <c r="AD35" s="228"/>
      <c r="AE35" s="228"/>
      <c r="AF35" s="228"/>
      <c r="AG35" s="228"/>
      <c r="AH35" s="228"/>
      <c r="AI35" s="228"/>
      <c r="AJ35" s="228"/>
      <c r="AK35" s="228"/>
      <c r="AL35" s="228" t="str">
        <f>TEXT([127]자재단가!R11,"#,##0.#######")</f>
        <v>13,000.</v>
      </c>
      <c r="AM35" s="228"/>
      <c r="AN35" s="228"/>
      <c r="AO35" s="228"/>
      <c r="AP35" s="228"/>
      <c r="AQ35" s="228"/>
      <c r="AR35" s="228"/>
      <c r="AS35" s="228"/>
      <c r="AT35" s="228"/>
      <c r="AU35" s="228" t="s">
        <v>1284</v>
      </c>
      <c r="AV35" s="228"/>
      <c r="AW35" s="228"/>
      <c r="AX35" s="228" t="str">
        <f>TEXT(2.8,"#,##0.#######")</f>
        <v>2.8</v>
      </c>
      <c r="AY35" s="228"/>
      <c r="AZ35" s="228"/>
      <c r="BA35" s="228" t="s">
        <v>695</v>
      </c>
      <c r="BB35" s="228"/>
      <c r="BC35" s="228"/>
      <c r="BD35" s="228" t="s">
        <v>1285</v>
      </c>
      <c r="BE35" s="228"/>
      <c r="BF35" s="228" t="str">
        <f>TEXT(TRUNC(AL35*AX35,1),"#,##0.#######")</f>
        <v>36,400.</v>
      </c>
      <c r="BG35" s="228"/>
      <c r="BH35" s="228"/>
      <c r="BI35" s="228"/>
      <c r="BJ35" s="228"/>
      <c r="BK35" s="228"/>
      <c r="BL35" s="228"/>
      <c r="BM35" s="228"/>
      <c r="BN35" s="228"/>
      <c r="BO35" s="228"/>
      <c r="BP35" s="228"/>
      <c r="BQ35" s="228"/>
      <c r="BR35" s="228"/>
      <c r="BS35" s="228"/>
      <c r="BT35" s="228"/>
      <c r="BU35" s="228"/>
      <c r="BV35" s="228"/>
      <c r="BW35" s="228"/>
      <c r="BX35" s="228"/>
      <c r="BY35" s="228"/>
      <c r="BZ35" s="228"/>
      <c r="CA35" s="228"/>
      <c r="CB35" s="228"/>
      <c r="CC35" s="228"/>
      <c r="CD35" s="228"/>
      <c r="CE35" s="228"/>
      <c r="CF35" s="228"/>
      <c r="CG35" s="228"/>
      <c r="CH35" s="228"/>
      <c r="CI35" s="228"/>
      <c r="CJ35" s="228"/>
      <c r="CK35" s="228"/>
      <c r="CL35" s="228"/>
      <c r="CM35" s="228"/>
      <c r="CN35" s="228"/>
      <c r="CO35" s="228"/>
      <c r="CP35" s="228"/>
      <c r="CQ35" s="228"/>
      <c r="CR35" s="228"/>
      <c r="CS35" s="228"/>
      <c r="CT35" s="228"/>
      <c r="CU35" s="228"/>
      <c r="CV35" s="228"/>
      <c r="CW35" s="228"/>
      <c r="CX35" s="228"/>
      <c r="CY35" s="228"/>
      <c r="CZ35" s="228"/>
      <c r="DA35" s="228"/>
      <c r="DB35" s="229"/>
      <c r="DC35" s="229"/>
      <c r="DD35" s="235"/>
      <c r="DE35" s="229"/>
      <c r="DF35" s="232"/>
    </row>
    <row r="36" spans="6:110" ht="11.25" hidden="1" customHeight="1">
      <c r="F36" s="233"/>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28"/>
      <c r="AL36" s="228"/>
      <c r="AM36" s="228"/>
      <c r="AN36" s="228"/>
      <c r="AO36" s="228"/>
      <c r="AP36" s="228"/>
      <c r="AQ36" s="228"/>
      <c r="AR36" s="228"/>
      <c r="AS36" s="228"/>
      <c r="AT36" s="228"/>
      <c r="AU36" s="228"/>
      <c r="AV36" s="228"/>
      <c r="AW36" s="228"/>
      <c r="AX36" s="228"/>
      <c r="AY36" s="228"/>
      <c r="AZ36" s="228"/>
      <c r="BA36" s="228"/>
      <c r="BB36" s="228"/>
      <c r="BC36" s="228"/>
      <c r="BD36" s="228"/>
      <c r="BE36" s="228"/>
      <c r="BF36" s="228"/>
      <c r="BG36" s="228"/>
      <c r="BH36" s="228"/>
      <c r="BI36" s="228"/>
      <c r="BJ36" s="228"/>
      <c r="BK36" s="228"/>
      <c r="BL36" s="228"/>
      <c r="BM36" s="228"/>
      <c r="BN36" s="228"/>
      <c r="BO36" s="228"/>
      <c r="BP36" s="228"/>
      <c r="BQ36" s="228"/>
      <c r="BR36" s="228"/>
      <c r="BS36" s="228"/>
      <c r="BT36" s="228"/>
      <c r="BU36" s="228"/>
      <c r="BV36" s="228"/>
      <c r="BW36" s="228"/>
      <c r="BX36" s="228"/>
      <c r="BY36" s="228"/>
      <c r="BZ36" s="228"/>
      <c r="CA36" s="228"/>
      <c r="CB36" s="228"/>
      <c r="CC36" s="228"/>
      <c r="CD36" s="228"/>
      <c r="CE36" s="228"/>
      <c r="CF36" s="228"/>
      <c r="CG36" s="228"/>
      <c r="CH36" s="228"/>
      <c r="CI36" s="228"/>
      <c r="CJ36" s="228"/>
      <c r="CK36" s="228"/>
      <c r="CL36" s="228"/>
      <c r="CM36" s="228"/>
      <c r="CN36" s="228"/>
      <c r="CO36" s="228"/>
      <c r="CP36" s="228"/>
      <c r="CQ36" s="228"/>
      <c r="CR36" s="228"/>
      <c r="CS36" s="228"/>
      <c r="CT36" s="228"/>
      <c r="CU36" s="228"/>
      <c r="CV36" s="228"/>
      <c r="CW36" s="228"/>
      <c r="CX36" s="228"/>
      <c r="CY36" s="228"/>
      <c r="CZ36" s="228"/>
      <c r="DA36" s="228"/>
      <c r="DB36" s="229"/>
      <c r="DC36" s="229"/>
      <c r="DD36" s="235"/>
      <c r="DE36" s="229"/>
      <c r="DF36" s="232"/>
    </row>
    <row r="37" spans="6:110" ht="11.25" hidden="1" customHeight="1">
      <c r="F37" s="233"/>
      <c r="G37" s="228"/>
      <c r="H37" s="228"/>
      <c r="I37" s="228"/>
      <c r="J37" s="228"/>
      <c r="K37" s="228" t="s">
        <v>1301</v>
      </c>
      <c r="L37" s="228"/>
      <c r="M37" s="228"/>
      <c r="N37" s="228"/>
      <c r="O37" s="228"/>
      <c r="P37" s="228"/>
      <c r="Q37" s="228"/>
      <c r="R37" s="228"/>
      <c r="S37" s="228"/>
      <c r="T37" s="228" t="s">
        <v>1283</v>
      </c>
      <c r="U37" s="228"/>
      <c r="V37" s="228" t="str">
        <f>TEXT(TRUNC(BE31+AY33+BF35,1),"#,##0.#######")</f>
        <v>93,612.4</v>
      </c>
      <c r="W37" s="228"/>
      <c r="X37" s="228"/>
      <c r="Y37" s="228"/>
      <c r="Z37" s="228"/>
      <c r="AA37" s="228"/>
      <c r="AB37" s="228"/>
      <c r="AC37" s="228"/>
      <c r="AD37" s="228"/>
      <c r="AE37" s="228"/>
      <c r="AF37" s="228"/>
      <c r="AG37" s="228"/>
      <c r="AH37" s="228"/>
      <c r="AI37" s="228"/>
      <c r="AJ37" s="228"/>
      <c r="AK37" s="228"/>
      <c r="AL37" s="228"/>
      <c r="AM37" s="228"/>
      <c r="AN37" s="228"/>
      <c r="AO37" s="228"/>
      <c r="AP37" s="228"/>
      <c r="AQ37" s="228"/>
      <c r="AR37" s="228"/>
      <c r="AS37" s="228"/>
      <c r="AT37" s="228"/>
      <c r="AU37" s="228"/>
      <c r="AV37" s="228"/>
      <c r="AW37" s="228"/>
      <c r="AX37" s="228"/>
      <c r="AY37" s="228"/>
      <c r="AZ37" s="228"/>
      <c r="BA37" s="228"/>
      <c r="BB37" s="228"/>
      <c r="BC37" s="228"/>
      <c r="BD37" s="228"/>
      <c r="BE37" s="228"/>
      <c r="BF37" s="228"/>
      <c r="BG37" s="228"/>
      <c r="BH37" s="228"/>
      <c r="BI37" s="228"/>
      <c r="BJ37" s="228"/>
      <c r="BK37" s="228"/>
      <c r="BL37" s="228"/>
      <c r="BM37" s="228"/>
      <c r="BN37" s="228"/>
      <c r="BO37" s="228"/>
      <c r="BP37" s="228"/>
      <c r="BQ37" s="228"/>
      <c r="BR37" s="228"/>
      <c r="BS37" s="228"/>
      <c r="BT37" s="228"/>
      <c r="BU37" s="228"/>
      <c r="BV37" s="228"/>
      <c r="BW37" s="228"/>
      <c r="BX37" s="228"/>
      <c r="BY37" s="228"/>
      <c r="BZ37" s="228"/>
      <c r="CA37" s="228"/>
      <c r="CB37" s="228"/>
      <c r="CC37" s="228"/>
      <c r="CD37" s="228"/>
      <c r="CE37" s="228"/>
      <c r="CF37" s="228"/>
      <c r="CG37" s="228"/>
      <c r="CH37" s="228"/>
      <c r="CI37" s="228"/>
      <c r="CJ37" s="228"/>
      <c r="CK37" s="228"/>
      <c r="CL37" s="228"/>
      <c r="CM37" s="228"/>
      <c r="CN37" s="228"/>
      <c r="CO37" s="228"/>
      <c r="CP37" s="228"/>
      <c r="CQ37" s="228"/>
      <c r="CR37" s="228"/>
      <c r="CS37" s="228"/>
      <c r="CT37" s="228"/>
      <c r="CU37" s="228"/>
      <c r="CV37" s="228"/>
      <c r="CW37" s="228"/>
      <c r="CX37" s="228"/>
      <c r="CY37" s="228"/>
      <c r="CZ37" s="228"/>
      <c r="DA37" s="228"/>
      <c r="DB37" s="229" t="str">
        <f>V37</f>
        <v>93,612.4</v>
      </c>
      <c r="DC37" s="229"/>
      <c r="DD37" s="235"/>
      <c r="DE37" s="229"/>
      <c r="DF37" s="232"/>
    </row>
    <row r="38" spans="6:110" ht="11.25" hidden="1" customHeight="1">
      <c r="F38" s="233"/>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8"/>
      <c r="AL38" s="228"/>
      <c r="AM38" s="228"/>
      <c r="AN38" s="228"/>
      <c r="AO38" s="228"/>
      <c r="AP38" s="228"/>
      <c r="AQ38" s="228"/>
      <c r="AR38" s="228"/>
      <c r="AS38" s="228"/>
      <c r="AT38" s="228"/>
      <c r="AU38" s="228"/>
      <c r="AV38" s="228"/>
      <c r="AW38" s="228"/>
      <c r="AX38" s="228"/>
      <c r="AY38" s="228"/>
      <c r="AZ38" s="228"/>
      <c r="BA38" s="228"/>
      <c r="BB38" s="228"/>
      <c r="BC38" s="228"/>
      <c r="BD38" s="228"/>
      <c r="BE38" s="228"/>
      <c r="BF38" s="228"/>
      <c r="BG38" s="228"/>
      <c r="BH38" s="228"/>
      <c r="BI38" s="228"/>
      <c r="BJ38" s="228"/>
      <c r="BK38" s="228"/>
      <c r="BL38" s="228"/>
      <c r="BM38" s="228"/>
      <c r="BN38" s="228"/>
      <c r="BO38" s="228"/>
      <c r="BP38" s="228"/>
      <c r="BQ38" s="228"/>
      <c r="BR38" s="228"/>
      <c r="BS38" s="228"/>
      <c r="BT38" s="228"/>
      <c r="BU38" s="228"/>
      <c r="BV38" s="228"/>
      <c r="BW38" s="228"/>
      <c r="BX38" s="228"/>
      <c r="BY38" s="228"/>
      <c r="BZ38" s="228"/>
      <c r="CA38" s="228"/>
      <c r="CB38" s="228"/>
      <c r="CC38" s="228"/>
      <c r="CD38" s="228"/>
      <c r="CE38" s="228"/>
      <c r="CF38" s="228"/>
      <c r="CG38" s="228"/>
      <c r="CH38" s="228"/>
      <c r="CI38" s="228"/>
      <c r="CJ38" s="228"/>
      <c r="CK38" s="228"/>
      <c r="CL38" s="228"/>
      <c r="CM38" s="228"/>
      <c r="CN38" s="228"/>
      <c r="CO38" s="228"/>
      <c r="CP38" s="228"/>
      <c r="CQ38" s="228"/>
      <c r="CR38" s="228"/>
      <c r="CS38" s="228"/>
      <c r="CT38" s="228"/>
      <c r="CU38" s="228"/>
      <c r="CV38" s="228"/>
      <c r="CW38" s="228"/>
      <c r="CX38" s="228"/>
      <c r="CY38" s="228"/>
      <c r="CZ38" s="228"/>
      <c r="DA38" s="228"/>
      <c r="DB38" s="229"/>
      <c r="DC38" s="229"/>
      <c r="DD38" s="235"/>
      <c r="DE38" s="229"/>
      <c r="DF38" s="232"/>
    </row>
    <row r="39" spans="6:110" ht="11.25" hidden="1" customHeight="1">
      <c r="F39" s="233"/>
      <c r="G39" s="228"/>
      <c r="H39" s="228" t="s">
        <v>1286</v>
      </c>
      <c r="I39" s="228"/>
      <c r="J39" s="228"/>
      <c r="K39" s="228" t="s">
        <v>805</v>
      </c>
      <c r="L39" s="228"/>
      <c r="M39" s="228"/>
      <c r="N39" s="228" t="s">
        <v>1322</v>
      </c>
      <c r="O39" s="228"/>
      <c r="P39" s="228"/>
      <c r="Q39" s="228" t="s">
        <v>1288</v>
      </c>
      <c r="R39" s="228"/>
      <c r="S39" s="228"/>
      <c r="T39" s="228"/>
      <c r="U39" s="228"/>
      <c r="V39" s="228"/>
      <c r="W39" s="228"/>
      <c r="X39" s="228"/>
      <c r="Y39" s="228"/>
      <c r="Z39" s="228"/>
      <c r="AA39" s="228"/>
      <c r="AB39" s="228"/>
      <c r="AC39" s="228"/>
      <c r="AD39" s="228"/>
      <c r="AE39" s="228"/>
      <c r="AF39" s="228"/>
      <c r="AG39" s="228"/>
      <c r="AH39" s="228"/>
      <c r="AI39" s="228"/>
      <c r="AJ39" s="228"/>
      <c r="AK39" s="228"/>
      <c r="AL39" s="228"/>
      <c r="AM39" s="228"/>
      <c r="AN39" s="228"/>
      <c r="AO39" s="228"/>
      <c r="AP39" s="228"/>
      <c r="AQ39" s="228"/>
      <c r="AR39" s="228"/>
      <c r="AS39" s="228"/>
      <c r="AT39" s="228"/>
      <c r="AU39" s="228"/>
      <c r="AV39" s="228"/>
      <c r="AW39" s="228"/>
      <c r="AX39" s="228"/>
      <c r="AY39" s="228"/>
      <c r="AZ39" s="228"/>
      <c r="BA39" s="228"/>
      <c r="BB39" s="228"/>
      <c r="BC39" s="228"/>
      <c r="BD39" s="228"/>
      <c r="BE39" s="228"/>
      <c r="BF39" s="228"/>
      <c r="BG39" s="228"/>
      <c r="BH39" s="228"/>
      <c r="BI39" s="228"/>
      <c r="BJ39" s="228"/>
      <c r="BK39" s="228"/>
      <c r="BL39" s="228"/>
      <c r="BM39" s="228"/>
      <c r="BN39" s="228"/>
      <c r="BO39" s="228"/>
      <c r="BP39" s="228"/>
      <c r="BQ39" s="228"/>
      <c r="BR39" s="228"/>
      <c r="BS39" s="228"/>
      <c r="BT39" s="228"/>
      <c r="BU39" s="228"/>
      <c r="BV39" s="228"/>
      <c r="BW39" s="228"/>
      <c r="BX39" s="228"/>
      <c r="BY39" s="228"/>
      <c r="BZ39" s="228"/>
      <c r="CA39" s="228"/>
      <c r="CB39" s="228"/>
      <c r="CC39" s="228"/>
      <c r="CD39" s="228"/>
      <c r="CE39" s="228"/>
      <c r="CF39" s="228"/>
      <c r="CG39" s="228"/>
      <c r="CH39" s="228"/>
      <c r="CI39" s="228"/>
      <c r="CJ39" s="228"/>
      <c r="CK39" s="228"/>
      <c r="CL39" s="228"/>
      <c r="CM39" s="228"/>
      <c r="CN39" s="228"/>
      <c r="CO39" s="228"/>
      <c r="CP39" s="228"/>
      <c r="CQ39" s="228"/>
      <c r="CR39" s="228"/>
      <c r="CS39" s="228"/>
      <c r="CT39" s="228"/>
      <c r="CU39" s="228"/>
      <c r="CV39" s="228"/>
      <c r="CW39" s="228"/>
      <c r="CX39" s="228"/>
      <c r="CY39" s="228"/>
      <c r="CZ39" s="228"/>
      <c r="DA39" s="228"/>
      <c r="DB39" s="229"/>
      <c r="DC39" s="229"/>
      <c r="DD39" s="235"/>
      <c r="DE39" s="229"/>
      <c r="DF39" s="232"/>
    </row>
    <row r="40" spans="6:110" ht="11.25" hidden="1" customHeight="1">
      <c r="F40" s="233"/>
      <c r="G40" s="228"/>
      <c r="H40" s="228"/>
      <c r="I40" s="228"/>
      <c r="J40" s="228"/>
      <c r="K40" s="228"/>
      <c r="L40" s="228"/>
      <c r="M40" s="228"/>
      <c r="N40" s="228"/>
      <c r="O40" s="228"/>
      <c r="P40" s="228"/>
      <c r="Q40" s="228"/>
      <c r="R40" s="228"/>
      <c r="S40" s="228"/>
      <c r="T40" s="228"/>
      <c r="U40" s="228"/>
      <c r="V40" s="228"/>
      <c r="W40" s="228"/>
      <c r="X40" s="228"/>
      <c r="Y40" s="228"/>
      <c r="Z40" s="228"/>
      <c r="AA40" s="228"/>
      <c r="AB40" s="228"/>
      <c r="AC40" s="228"/>
      <c r="AD40" s="228"/>
      <c r="AE40" s="228"/>
      <c r="AF40" s="228"/>
      <c r="AG40" s="228"/>
      <c r="AH40" s="228"/>
      <c r="AI40" s="228"/>
      <c r="AJ40" s="228"/>
      <c r="AK40" s="228"/>
      <c r="AL40" s="228"/>
      <c r="AM40" s="228"/>
      <c r="AN40" s="228"/>
      <c r="AO40" s="228"/>
      <c r="AP40" s="228"/>
      <c r="AQ40" s="228"/>
      <c r="AR40" s="228"/>
      <c r="AS40" s="228"/>
      <c r="AT40" s="228"/>
      <c r="AU40" s="228"/>
      <c r="AV40" s="228"/>
      <c r="AW40" s="228"/>
      <c r="AX40" s="228"/>
      <c r="AY40" s="228"/>
      <c r="AZ40" s="228"/>
      <c r="BA40" s="228"/>
      <c r="BB40" s="228"/>
      <c r="BC40" s="228"/>
      <c r="BD40" s="228"/>
      <c r="BE40" s="228"/>
      <c r="BF40" s="228"/>
      <c r="BG40" s="228"/>
      <c r="BH40" s="228"/>
      <c r="BI40" s="228"/>
      <c r="BJ40" s="228"/>
      <c r="BK40" s="228"/>
      <c r="BL40" s="228"/>
      <c r="BM40" s="228"/>
      <c r="BN40" s="228"/>
      <c r="BO40" s="228"/>
      <c r="BP40" s="228"/>
      <c r="BQ40" s="228"/>
      <c r="BR40" s="228"/>
      <c r="BS40" s="228"/>
      <c r="BT40" s="228"/>
      <c r="BU40" s="228"/>
      <c r="BV40" s="228"/>
      <c r="BW40" s="228"/>
      <c r="BX40" s="228"/>
      <c r="BY40" s="228"/>
      <c r="BZ40" s="228"/>
      <c r="CA40" s="228"/>
      <c r="CB40" s="228"/>
      <c r="CC40" s="228"/>
      <c r="CD40" s="228"/>
      <c r="CE40" s="228"/>
      <c r="CF40" s="228"/>
      <c r="CG40" s="228"/>
      <c r="CH40" s="228"/>
      <c r="CI40" s="228"/>
      <c r="CJ40" s="228"/>
      <c r="CK40" s="228"/>
      <c r="CL40" s="228"/>
      <c r="CM40" s="228"/>
      <c r="CN40" s="228"/>
      <c r="CO40" s="228"/>
      <c r="CP40" s="228"/>
      <c r="CQ40" s="228"/>
      <c r="CR40" s="228"/>
      <c r="CS40" s="228"/>
      <c r="CT40" s="228"/>
      <c r="CU40" s="228"/>
      <c r="CV40" s="228"/>
      <c r="CW40" s="228"/>
      <c r="CX40" s="228"/>
      <c r="CY40" s="228"/>
      <c r="CZ40" s="228"/>
      <c r="DA40" s="228"/>
      <c r="DB40" s="229"/>
      <c r="DC40" s="229"/>
      <c r="DD40" s="235"/>
      <c r="DE40" s="229"/>
      <c r="DF40" s="232"/>
    </row>
    <row r="41" spans="6:110" ht="11.25" hidden="1" customHeight="1">
      <c r="F41" s="233"/>
      <c r="G41" s="228"/>
      <c r="H41" s="228"/>
      <c r="I41" s="228"/>
      <c r="J41" s="228"/>
      <c r="K41" s="228" t="s">
        <v>1326</v>
      </c>
      <c r="L41" s="228"/>
      <c r="M41" s="228"/>
      <c r="N41" s="228"/>
      <c r="O41" s="228"/>
      <c r="P41" s="228"/>
      <c r="Q41" s="228"/>
      <c r="R41" s="228"/>
      <c r="S41" s="228"/>
      <c r="T41" s="228"/>
      <c r="U41" s="228"/>
      <c r="V41" s="228" t="s">
        <v>1283</v>
      </c>
      <c r="W41" s="228"/>
      <c r="X41" s="228" t="str">
        <f>TEXT([128]노임단가!L13,"#,##0")</f>
        <v>162,422</v>
      </c>
      <c r="Y41" s="228"/>
      <c r="Z41" s="228"/>
      <c r="AA41" s="228"/>
      <c r="AB41" s="228"/>
      <c r="AC41" s="228"/>
      <c r="AD41" s="228"/>
      <c r="AE41" s="228"/>
      <c r="AF41" s="228"/>
      <c r="AG41" s="228"/>
      <c r="AH41" s="228" t="s">
        <v>1284</v>
      </c>
      <c r="AI41" s="228"/>
      <c r="AJ41" s="228"/>
      <c r="AK41" s="228" t="str">
        <f>TEXT(27.65,"#,##0.#######")</f>
        <v>27.65</v>
      </c>
      <c r="AL41" s="228"/>
      <c r="AM41" s="228"/>
      <c r="AN41" s="228"/>
      <c r="AO41" s="228"/>
      <c r="AP41" s="228" t="s">
        <v>805</v>
      </c>
      <c r="AQ41" s="228"/>
      <c r="AR41" s="228"/>
      <c r="AS41" s="228" t="s">
        <v>1285</v>
      </c>
      <c r="AT41" s="228"/>
      <c r="AU41" s="228" t="str">
        <f>TEXT(TRUNC(X41*AK41,1),"#,##0.#######")</f>
        <v>4,490,968.3</v>
      </c>
      <c r="AV41" s="228"/>
      <c r="AW41" s="228"/>
      <c r="AX41" s="228"/>
      <c r="AY41" s="228"/>
      <c r="AZ41" s="228"/>
      <c r="BA41" s="228"/>
      <c r="BB41" s="228"/>
      <c r="BC41" s="228"/>
      <c r="BD41" s="228"/>
      <c r="BE41" s="228"/>
      <c r="BF41" s="228"/>
      <c r="BG41" s="228"/>
      <c r="BH41" s="228"/>
      <c r="BI41" s="228"/>
      <c r="BJ41" s="228"/>
      <c r="BK41" s="228"/>
      <c r="BL41" s="228"/>
      <c r="BM41" s="228"/>
      <c r="BN41" s="228"/>
      <c r="BO41" s="228"/>
      <c r="BP41" s="228"/>
      <c r="BQ41" s="228"/>
      <c r="BR41" s="228"/>
      <c r="BS41" s="228"/>
      <c r="BT41" s="228"/>
      <c r="BU41" s="228"/>
      <c r="BV41" s="228"/>
      <c r="BW41" s="228"/>
      <c r="BX41" s="228"/>
      <c r="BY41" s="228"/>
      <c r="BZ41" s="228"/>
      <c r="CA41" s="228"/>
      <c r="CB41" s="228"/>
      <c r="CC41" s="228"/>
      <c r="CD41" s="228"/>
      <c r="CE41" s="228"/>
      <c r="CF41" s="228"/>
      <c r="CG41" s="228"/>
      <c r="CH41" s="228"/>
      <c r="CI41" s="228"/>
      <c r="CJ41" s="228"/>
      <c r="CK41" s="228"/>
      <c r="CL41" s="228"/>
      <c r="CM41" s="228"/>
      <c r="CN41" s="228"/>
      <c r="CO41" s="228"/>
      <c r="CP41" s="228"/>
      <c r="CQ41" s="228"/>
      <c r="CR41" s="228"/>
      <c r="CS41" s="228"/>
      <c r="CT41" s="228"/>
      <c r="CU41" s="228"/>
      <c r="CV41" s="228"/>
      <c r="CW41" s="228"/>
      <c r="CX41" s="228"/>
      <c r="CY41" s="228"/>
      <c r="CZ41" s="228"/>
      <c r="DA41" s="228"/>
      <c r="DB41" s="229"/>
      <c r="DC41" s="229"/>
      <c r="DD41" s="235"/>
      <c r="DE41" s="229"/>
      <c r="DF41" s="232"/>
    </row>
    <row r="42" spans="6:110" ht="11.25" hidden="1" customHeight="1">
      <c r="F42" s="233"/>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8"/>
      <c r="AL42" s="228"/>
      <c r="AM42" s="228"/>
      <c r="AN42" s="228"/>
      <c r="AO42" s="228"/>
      <c r="AP42" s="228"/>
      <c r="AQ42" s="228"/>
      <c r="AR42" s="228"/>
      <c r="AS42" s="228"/>
      <c r="AT42" s="228"/>
      <c r="AU42" s="228"/>
      <c r="AV42" s="228"/>
      <c r="AW42" s="228"/>
      <c r="AX42" s="228"/>
      <c r="AY42" s="228"/>
      <c r="AZ42" s="228"/>
      <c r="BA42" s="228"/>
      <c r="BB42" s="228"/>
      <c r="BC42" s="228"/>
      <c r="BD42" s="228"/>
      <c r="BE42" s="228"/>
      <c r="BF42" s="228"/>
      <c r="BG42" s="228"/>
      <c r="BH42" s="228"/>
      <c r="BI42" s="228"/>
      <c r="BJ42" s="228"/>
      <c r="BK42" s="228"/>
      <c r="BL42" s="228"/>
      <c r="BM42" s="228"/>
      <c r="BN42" s="228"/>
      <c r="BO42" s="228"/>
      <c r="BP42" s="228"/>
      <c r="BQ42" s="228"/>
      <c r="BR42" s="228"/>
      <c r="BS42" s="228"/>
      <c r="BT42" s="228"/>
      <c r="BU42" s="228"/>
      <c r="BV42" s="228"/>
      <c r="BW42" s="228"/>
      <c r="BX42" s="228"/>
      <c r="BY42" s="228"/>
      <c r="BZ42" s="228"/>
      <c r="CA42" s="228"/>
      <c r="CB42" s="228"/>
      <c r="CC42" s="228"/>
      <c r="CD42" s="228"/>
      <c r="CE42" s="228"/>
      <c r="CF42" s="228"/>
      <c r="CG42" s="228"/>
      <c r="CH42" s="228"/>
      <c r="CI42" s="228"/>
      <c r="CJ42" s="228"/>
      <c r="CK42" s="228"/>
      <c r="CL42" s="228"/>
      <c r="CM42" s="228"/>
      <c r="CN42" s="228"/>
      <c r="CO42" s="228"/>
      <c r="CP42" s="228"/>
      <c r="CQ42" s="228"/>
      <c r="CR42" s="228"/>
      <c r="CS42" s="228"/>
      <c r="CT42" s="228"/>
      <c r="CU42" s="228"/>
      <c r="CV42" s="228"/>
      <c r="CW42" s="228"/>
      <c r="CX42" s="228"/>
      <c r="CY42" s="228"/>
      <c r="CZ42" s="228"/>
      <c r="DA42" s="228"/>
      <c r="DB42" s="229"/>
      <c r="DC42" s="229"/>
      <c r="DD42" s="235"/>
      <c r="DE42" s="229"/>
      <c r="DF42" s="232"/>
    </row>
    <row r="43" spans="6:110" ht="11.25" hidden="1" customHeight="1">
      <c r="F43" s="233"/>
      <c r="G43" s="228"/>
      <c r="H43" s="228"/>
      <c r="I43" s="228"/>
      <c r="J43" s="228"/>
      <c r="K43" s="228" t="s">
        <v>11</v>
      </c>
      <c r="L43" s="228"/>
      <c r="M43" s="228"/>
      <c r="N43" s="228"/>
      <c r="O43" s="228"/>
      <c r="P43" s="228"/>
      <c r="Q43" s="228"/>
      <c r="R43" s="228"/>
      <c r="S43" s="228"/>
      <c r="T43" s="228"/>
      <c r="U43" s="228"/>
      <c r="V43" s="228" t="s">
        <v>1283</v>
      </c>
      <c r="W43" s="228"/>
      <c r="X43" s="228"/>
      <c r="Y43" s="228" t="str">
        <f>TEXT([128]노임단가!L6,"#,##0")</f>
        <v>106,846</v>
      </c>
      <c r="Z43" s="228"/>
      <c r="AA43" s="228"/>
      <c r="AB43" s="228"/>
      <c r="AC43" s="228"/>
      <c r="AD43" s="228"/>
      <c r="AE43" s="228"/>
      <c r="AF43" s="228"/>
      <c r="AG43" s="228"/>
      <c r="AH43" s="228"/>
      <c r="AI43" s="228" t="s">
        <v>1284</v>
      </c>
      <c r="AJ43" s="228"/>
      <c r="AK43" s="228"/>
      <c r="AL43" s="228" t="str">
        <f>TEXT(0.66,"#,##0.#######")</f>
        <v>0.66</v>
      </c>
      <c r="AM43" s="228"/>
      <c r="AN43" s="228"/>
      <c r="AO43" s="228"/>
      <c r="AP43" s="228" t="s">
        <v>805</v>
      </c>
      <c r="AQ43" s="228"/>
      <c r="AR43" s="228"/>
      <c r="AS43" s="228" t="s">
        <v>1285</v>
      </c>
      <c r="AT43" s="228"/>
      <c r="AU43" s="228" t="str">
        <f>TEXT(TRUNC(Y43*AL43,1),"#,##0.#######")</f>
        <v>70,518.3</v>
      </c>
      <c r="AV43" s="228"/>
      <c r="AW43" s="228"/>
      <c r="AX43" s="228"/>
      <c r="AY43" s="228"/>
      <c r="AZ43" s="228"/>
      <c r="BA43" s="228"/>
      <c r="BB43" s="228"/>
      <c r="BC43" s="228"/>
      <c r="BD43" s="228"/>
      <c r="BE43" s="228"/>
      <c r="BF43" s="228"/>
      <c r="BG43" s="228"/>
      <c r="BH43" s="228"/>
      <c r="BI43" s="228"/>
      <c r="BJ43" s="228"/>
      <c r="BK43" s="228"/>
      <c r="BL43" s="228"/>
      <c r="BM43" s="228"/>
      <c r="BN43" s="228"/>
      <c r="BO43" s="228"/>
      <c r="BP43" s="228"/>
      <c r="BQ43" s="228"/>
      <c r="BR43" s="228"/>
      <c r="BS43" s="228"/>
      <c r="BT43" s="228"/>
      <c r="BU43" s="228"/>
      <c r="BV43" s="228"/>
      <c r="BW43" s="228"/>
      <c r="BX43" s="228"/>
      <c r="BY43" s="228"/>
      <c r="BZ43" s="228"/>
      <c r="CA43" s="228"/>
      <c r="CB43" s="228"/>
      <c r="CC43" s="228"/>
      <c r="CD43" s="228"/>
      <c r="CE43" s="228"/>
      <c r="CF43" s="228"/>
      <c r="CG43" s="228"/>
      <c r="CH43" s="228"/>
      <c r="CI43" s="228"/>
      <c r="CJ43" s="228"/>
      <c r="CK43" s="228"/>
      <c r="CL43" s="228"/>
      <c r="CM43" s="228"/>
      <c r="CN43" s="228"/>
      <c r="CO43" s="228"/>
      <c r="CP43" s="228"/>
      <c r="CQ43" s="228"/>
      <c r="CR43" s="228"/>
      <c r="CS43" s="228"/>
      <c r="CT43" s="228"/>
      <c r="CU43" s="228"/>
      <c r="CV43" s="228"/>
      <c r="CW43" s="228"/>
      <c r="CX43" s="228"/>
      <c r="CY43" s="228"/>
      <c r="CZ43" s="228"/>
      <c r="DA43" s="228"/>
      <c r="DB43" s="229"/>
      <c r="DC43" s="229"/>
      <c r="DD43" s="235"/>
      <c r="DE43" s="229"/>
      <c r="DF43" s="232"/>
    </row>
    <row r="44" spans="6:110" ht="11.25" hidden="1" customHeight="1">
      <c r="F44" s="233"/>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8"/>
      <c r="AL44" s="228"/>
      <c r="AM44" s="228"/>
      <c r="AN44" s="228"/>
      <c r="AO44" s="228"/>
      <c r="AP44" s="228"/>
      <c r="AQ44" s="228"/>
      <c r="AR44" s="228"/>
      <c r="AS44" s="228"/>
      <c r="AT44" s="228"/>
      <c r="AU44" s="228"/>
      <c r="AV44" s="228"/>
      <c r="AW44" s="228"/>
      <c r="AX44" s="228"/>
      <c r="AY44" s="228"/>
      <c r="AZ44" s="228"/>
      <c r="BA44" s="228"/>
      <c r="BB44" s="228"/>
      <c r="BC44" s="228"/>
      <c r="BD44" s="228"/>
      <c r="BE44" s="228"/>
      <c r="BF44" s="228"/>
      <c r="BG44" s="228"/>
      <c r="BH44" s="228"/>
      <c r="BI44" s="228"/>
      <c r="BJ44" s="228"/>
      <c r="BK44" s="228"/>
      <c r="BL44" s="228"/>
      <c r="BM44" s="228"/>
      <c r="BN44" s="228"/>
      <c r="BO44" s="228"/>
      <c r="BP44" s="228"/>
      <c r="BQ44" s="228"/>
      <c r="BR44" s="228"/>
      <c r="BS44" s="228"/>
      <c r="BT44" s="228"/>
      <c r="BU44" s="228"/>
      <c r="BV44" s="228"/>
      <c r="BW44" s="228"/>
      <c r="BX44" s="228"/>
      <c r="BY44" s="228"/>
      <c r="BZ44" s="228"/>
      <c r="CA44" s="228"/>
      <c r="CB44" s="228"/>
      <c r="CC44" s="228"/>
      <c r="CD44" s="228"/>
      <c r="CE44" s="228"/>
      <c r="CF44" s="228"/>
      <c r="CG44" s="228"/>
      <c r="CH44" s="228"/>
      <c r="CI44" s="228"/>
      <c r="CJ44" s="228"/>
      <c r="CK44" s="228"/>
      <c r="CL44" s="228"/>
      <c r="CM44" s="228"/>
      <c r="CN44" s="228"/>
      <c r="CO44" s="228"/>
      <c r="CP44" s="228"/>
      <c r="CQ44" s="228"/>
      <c r="CR44" s="228"/>
      <c r="CS44" s="228"/>
      <c r="CT44" s="228"/>
      <c r="CU44" s="228"/>
      <c r="CV44" s="228"/>
      <c r="CW44" s="228"/>
      <c r="CX44" s="228"/>
      <c r="CY44" s="228"/>
      <c r="CZ44" s="228"/>
      <c r="DA44" s="228"/>
      <c r="DB44" s="229"/>
      <c r="DC44" s="229"/>
      <c r="DD44" s="235"/>
      <c r="DE44" s="229"/>
      <c r="DF44" s="232"/>
    </row>
    <row r="45" spans="6:110" ht="11.25" hidden="1" customHeight="1">
      <c r="F45" s="233"/>
      <c r="G45" s="228"/>
      <c r="H45" s="228"/>
      <c r="I45" s="228"/>
      <c r="J45" s="228"/>
      <c r="K45" s="228" t="s">
        <v>1294</v>
      </c>
      <c r="L45" s="228"/>
      <c r="M45" s="228"/>
      <c r="N45" s="228"/>
      <c r="O45" s="228"/>
      <c r="P45" s="228"/>
      <c r="Q45" s="228"/>
      <c r="R45" s="228"/>
      <c r="S45" s="228"/>
      <c r="T45" s="228"/>
      <c r="U45" s="228"/>
      <c r="V45" s="228" t="s">
        <v>1283</v>
      </c>
      <c r="W45" s="228"/>
      <c r="X45" s="228" t="str">
        <f>TEXT([128]노임단가!L4,"#,##0")</f>
        <v>163,001</v>
      </c>
      <c r="Y45" s="228"/>
      <c r="Z45" s="228"/>
      <c r="AA45" s="228"/>
      <c r="AB45" s="228"/>
      <c r="AC45" s="228"/>
      <c r="AD45" s="228"/>
      <c r="AE45" s="228"/>
      <c r="AF45" s="228"/>
      <c r="AG45" s="228"/>
      <c r="AH45" s="228" t="s">
        <v>1284</v>
      </c>
      <c r="AI45" s="228"/>
      <c r="AJ45" s="228"/>
      <c r="AK45" s="228" t="str">
        <f>TEXT(2.6,"#,##0.#######")</f>
        <v>2.6</v>
      </c>
      <c r="AL45" s="228"/>
      <c r="AM45" s="228"/>
      <c r="AN45" s="228" t="s">
        <v>805</v>
      </c>
      <c r="AO45" s="228"/>
      <c r="AP45" s="228"/>
      <c r="AQ45" s="228" t="s">
        <v>1285</v>
      </c>
      <c r="AR45" s="228"/>
      <c r="AS45" s="228" t="str">
        <f>TEXT(TRUNC(X45*AK45,1),"#,##0.#######")</f>
        <v>423,802.6</v>
      </c>
      <c r="AT45" s="228"/>
      <c r="AU45" s="228"/>
      <c r="AV45" s="228"/>
      <c r="AW45" s="228"/>
      <c r="AX45" s="228"/>
      <c r="AY45" s="228"/>
      <c r="AZ45" s="228"/>
      <c r="BA45" s="228"/>
      <c r="BB45" s="228"/>
      <c r="BC45" s="228"/>
      <c r="BD45" s="228"/>
      <c r="BE45" s="228"/>
      <c r="BF45" s="228"/>
      <c r="BG45" s="228"/>
      <c r="BH45" s="228"/>
      <c r="BI45" s="228"/>
      <c r="BJ45" s="228"/>
      <c r="BK45" s="228"/>
      <c r="BL45" s="228"/>
      <c r="BM45" s="228"/>
      <c r="BN45" s="228"/>
      <c r="BO45" s="228"/>
      <c r="BP45" s="228"/>
      <c r="BQ45" s="228"/>
      <c r="BR45" s="228"/>
      <c r="BS45" s="228"/>
      <c r="BT45" s="228"/>
      <c r="BU45" s="228"/>
      <c r="BV45" s="228"/>
      <c r="BW45" s="228"/>
      <c r="BX45" s="228"/>
      <c r="BY45" s="228"/>
      <c r="BZ45" s="228"/>
      <c r="CA45" s="228"/>
      <c r="CB45" s="228"/>
      <c r="CC45" s="228"/>
      <c r="CD45" s="228"/>
      <c r="CE45" s="228"/>
      <c r="CF45" s="228"/>
      <c r="CG45" s="228"/>
      <c r="CH45" s="228"/>
      <c r="CI45" s="228"/>
      <c r="CJ45" s="228"/>
      <c r="CK45" s="228"/>
      <c r="CL45" s="228"/>
      <c r="CM45" s="228"/>
      <c r="CN45" s="228"/>
      <c r="CO45" s="228"/>
      <c r="CP45" s="228"/>
      <c r="CQ45" s="228"/>
      <c r="CR45" s="228"/>
      <c r="CS45" s="228"/>
      <c r="CT45" s="228"/>
      <c r="CU45" s="228"/>
      <c r="CV45" s="228"/>
      <c r="CW45" s="228"/>
      <c r="CX45" s="228"/>
      <c r="CY45" s="228"/>
      <c r="CZ45" s="228"/>
      <c r="DA45" s="228"/>
      <c r="DB45" s="229"/>
      <c r="DC45" s="229"/>
      <c r="DD45" s="235"/>
      <c r="DE45" s="229"/>
      <c r="DF45" s="232"/>
    </row>
    <row r="46" spans="6:110" ht="11.25" hidden="1" customHeight="1">
      <c r="F46" s="233"/>
      <c r="G46" s="228"/>
      <c r="H46" s="228"/>
      <c r="I46" s="228"/>
      <c r="J46" s="228"/>
      <c r="K46" s="228"/>
      <c r="L46" s="228"/>
      <c r="M46" s="228"/>
      <c r="N46" s="228"/>
      <c r="O46" s="228"/>
      <c r="P46" s="228"/>
      <c r="Q46" s="228"/>
      <c r="R46" s="228"/>
      <c r="S46" s="228"/>
      <c r="T46" s="228"/>
      <c r="U46" s="228"/>
      <c r="V46" s="228"/>
      <c r="W46" s="228"/>
      <c r="X46" s="228"/>
      <c r="Y46" s="228"/>
      <c r="Z46" s="228"/>
      <c r="AA46" s="228"/>
      <c r="AB46" s="228"/>
      <c r="AC46" s="228"/>
      <c r="AD46" s="228"/>
      <c r="AE46" s="228"/>
      <c r="AF46" s="228"/>
      <c r="AG46" s="228"/>
      <c r="AH46" s="228"/>
      <c r="AI46" s="228"/>
      <c r="AJ46" s="228"/>
      <c r="AK46" s="228"/>
      <c r="AL46" s="228"/>
      <c r="AM46" s="228"/>
      <c r="AN46" s="228"/>
      <c r="AO46" s="228"/>
      <c r="AP46" s="228"/>
      <c r="AQ46" s="228"/>
      <c r="AR46" s="228"/>
      <c r="AS46" s="228"/>
      <c r="AT46" s="228"/>
      <c r="AU46" s="228"/>
      <c r="AV46" s="228"/>
      <c r="AW46" s="228"/>
      <c r="AX46" s="228"/>
      <c r="AY46" s="228"/>
      <c r="AZ46" s="228"/>
      <c r="BA46" s="228"/>
      <c r="BB46" s="228"/>
      <c r="BC46" s="228"/>
      <c r="BD46" s="228"/>
      <c r="BE46" s="228"/>
      <c r="BF46" s="228"/>
      <c r="BG46" s="228"/>
      <c r="BH46" s="228"/>
      <c r="BI46" s="228"/>
      <c r="BJ46" s="228"/>
      <c r="BK46" s="228"/>
      <c r="BL46" s="228"/>
      <c r="BM46" s="228"/>
      <c r="BN46" s="228"/>
      <c r="BO46" s="228"/>
      <c r="BP46" s="228"/>
      <c r="BQ46" s="228"/>
      <c r="BR46" s="228"/>
      <c r="BS46" s="228"/>
      <c r="BT46" s="228"/>
      <c r="BU46" s="228"/>
      <c r="BV46" s="228"/>
      <c r="BW46" s="228"/>
      <c r="BX46" s="228"/>
      <c r="BY46" s="228"/>
      <c r="BZ46" s="228"/>
      <c r="CA46" s="228"/>
      <c r="CB46" s="228"/>
      <c r="CC46" s="228"/>
      <c r="CD46" s="228"/>
      <c r="CE46" s="228"/>
      <c r="CF46" s="228"/>
      <c r="CG46" s="228"/>
      <c r="CH46" s="228"/>
      <c r="CI46" s="228"/>
      <c r="CJ46" s="228"/>
      <c r="CK46" s="228"/>
      <c r="CL46" s="228"/>
      <c r="CM46" s="228"/>
      <c r="CN46" s="228"/>
      <c r="CO46" s="228"/>
      <c r="CP46" s="228"/>
      <c r="CQ46" s="228"/>
      <c r="CR46" s="228"/>
      <c r="CS46" s="228"/>
      <c r="CT46" s="228"/>
      <c r="CU46" s="228"/>
      <c r="CV46" s="228"/>
      <c r="CW46" s="228"/>
      <c r="CX46" s="228"/>
      <c r="CY46" s="228"/>
      <c r="CZ46" s="228"/>
      <c r="DA46" s="228"/>
      <c r="DB46" s="229"/>
      <c r="DC46" s="229"/>
      <c r="DD46" s="235"/>
      <c r="DE46" s="229"/>
      <c r="DF46" s="232"/>
    </row>
    <row r="47" spans="6:110" ht="11.25" hidden="1" customHeight="1">
      <c r="F47" s="233"/>
      <c r="G47" s="228"/>
      <c r="H47" s="228"/>
      <c r="I47" s="228"/>
      <c r="J47" s="228"/>
      <c r="K47" s="228" t="s">
        <v>79</v>
      </c>
      <c r="L47" s="228"/>
      <c r="M47" s="228"/>
      <c r="N47" s="228"/>
      <c r="O47" s="228"/>
      <c r="P47" s="228"/>
      <c r="Q47" s="228"/>
      <c r="R47" s="228"/>
      <c r="S47" s="228"/>
      <c r="T47" s="228"/>
      <c r="U47" s="228"/>
      <c r="V47" s="228" t="s">
        <v>1283</v>
      </c>
      <c r="W47" s="228"/>
      <c r="X47" s="228"/>
      <c r="Y47" s="228" t="str">
        <f>TEXT([128]노임단가!L5,"#,##0")</f>
        <v>127,391</v>
      </c>
      <c r="Z47" s="228"/>
      <c r="AA47" s="228"/>
      <c r="AB47" s="228"/>
      <c r="AC47" s="228"/>
      <c r="AD47" s="228"/>
      <c r="AE47" s="228"/>
      <c r="AF47" s="228"/>
      <c r="AG47" s="228"/>
      <c r="AH47" s="228"/>
      <c r="AI47" s="228" t="s">
        <v>1284</v>
      </c>
      <c r="AJ47" s="228"/>
      <c r="AK47" s="228"/>
      <c r="AL47" s="228" t="str">
        <f>TEXT(0.74,"#,##0.#######")</f>
        <v>0.74</v>
      </c>
      <c r="AM47" s="228"/>
      <c r="AN47" s="228"/>
      <c r="AO47" s="228"/>
      <c r="AP47" s="228" t="s">
        <v>805</v>
      </c>
      <c r="AQ47" s="228"/>
      <c r="AR47" s="228"/>
      <c r="AS47" s="228" t="s">
        <v>1285</v>
      </c>
      <c r="AT47" s="228"/>
      <c r="AU47" s="228" t="str">
        <f>TEXT(TRUNC(Y47*AL47,1),"#,##0.#######")</f>
        <v>94,269.3</v>
      </c>
      <c r="AV47" s="228"/>
      <c r="AW47" s="228"/>
      <c r="AX47" s="228"/>
      <c r="AY47" s="228"/>
      <c r="AZ47" s="228"/>
      <c r="BA47" s="228"/>
      <c r="BB47" s="228"/>
      <c r="BC47" s="228"/>
      <c r="BD47" s="228"/>
      <c r="BE47" s="228"/>
      <c r="BF47" s="228"/>
      <c r="BG47" s="228"/>
      <c r="BH47" s="228"/>
      <c r="BI47" s="228"/>
      <c r="BJ47" s="228"/>
      <c r="BK47" s="228"/>
      <c r="BL47" s="228"/>
      <c r="BM47" s="228"/>
      <c r="BN47" s="228"/>
      <c r="BO47" s="228"/>
      <c r="BP47" s="228"/>
      <c r="BQ47" s="228"/>
      <c r="BR47" s="228"/>
      <c r="BS47" s="228"/>
      <c r="BT47" s="228"/>
      <c r="BU47" s="228"/>
      <c r="BV47" s="228"/>
      <c r="BW47" s="228"/>
      <c r="BX47" s="228"/>
      <c r="BY47" s="228"/>
      <c r="BZ47" s="228"/>
      <c r="CA47" s="228"/>
      <c r="CB47" s="228"/>
      <c r="CC47" s="228"/>
      <c r="CD47" s="228"/>
      <c r="CE47" s="228"/>
      <c r="CF47" s="228"/>
      <c r="CG47" s="228"/>
      <c r="CH47" s="228"/>
      <c r="CI47" s="228"/>
      <c r="CJ47" s="228"/>
      <c r="CK47" s="228"/>
      <c r="CL47" s="228"/>
      <c r="CM47" s="228"/>
      <c r="CN47" s="228"/>
      <c r="CO47" s="228"/>
      <c r="CP47" s="228"/>
      <c r="CQ47" s="228"/>
      <c r="CR47" s="228"/>
      <c r="CS47" s="228"/>
      <c r="CT47" s="228"/>
      <c r="CU47" s="228"/>
      <c r="CV47" s="228"/>
      <c r="CW47" s="228"/>
      <c r="CX47" s="228"/>
      <c r="CY47" s="228"/>
      <c r="CZ47" s="228"/>
      <c r="DA47" s="228"/>
      <c r="DB47" s="229"/>
      <c r="DC47" s="229"/>
      <c r="DD47" s="235"/>
      <c r="DE47" s="229"/>
      <c r="DF47" s="232"/>
    </row>
    <row r="48" spans="6:110" ht="11.25" hidden="1" customHeight="1">
      <c r="F48" s="233"/>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8"/>
      <c r="AL48" s="228"/>
      <c r="AM48" s="228"/>
      <c r="AN48" s="228"/>
      <c r="AO48" s="228"/>
      <c r="AP48" s="228"/>
      <c r="AQ48" s="228"/>
      <c r="AR48" s="228"/>
      <c r="AS48" s="228"/>
      <c r="AT48" s="228"/>
      <c r="AU48" s="228"/>
      <c r="AV48" s="228"/>
      <c r="AW48" s="228"/>
      <c r="AX48" s="228"/>
      <c r="AY48" s="228"/>
      <c r="AZ48" s="228"/>
      <c r="BA48" s="228"/>
      <c r="BB48" s="228"/>
      <c r="BC48" s="228"/>
      <c r="BD48" s="228"/>
      <c r="BE48" s="228"/>
      <c r="BF48" s="228"/>
      <c r="BG48" s="228"/>
      <c r="BH48" s="228"/>
      <c r="BI48" s="228"/>
      <c r="BJ48" s="228"/>
      <c r="BK48" s="228"/>
      <c r="BL48" s="228"/>
      <c r="BM48" s="228"/>
      <c r="BN48" s="228"/>
      <c r="BO48" s="228"/>
      <c r="BP48" s="228"/>
      <c r="BQ48" s="228"/>
      <c r="BR48" s="228"/>
      <c r="BS48" s="228"/>
      <c r="BT48" s="228"/>
      <c r="BU48" s="228"/>
      <c r="BV48" s="228"/>
      <c r="BW48" s="228"/>
      <c r="BX48" s="228"/>
      <c r="BY48" s="228"/>
      <c r="BZ48" s="228"/>
      <c r="CA48" s="228"/>
      <c r="CB48" s="228"/>
      <c r="CC48" s="228"/>
      <c r="CD48" s="228"/>
      <c r="CE48" s="228"/>
      <c r="CF48" s="228"/>
      <c r="CG48" s="228"/>
      <c r="CH48" s="228"/>
      <c r="CI48" s="228"/>
      <c r="CJ48" s="228"/>
      <c r="CK48" s="228"/>
      <c r="CL48" s="228"/>
      <c r="CM48" s="228"/>
      <c r="CN48" s="228"/>
      <c r="CO48" s="228"/>
      <c r="CP48" s="228"/>
      <c r="CQ48" s="228"/>
      <c r="CR48" s="228"/>
      <c r="CS48" s="228"/>
      <c r="CT48" s="228"/>
      <c r="CU48" s="228"/>
      <c r="CV48" s="228"/>
      <c r="CW48" s="228"/>
      <c r="CX48" s="228"/>
      <c r="CY48" s="228"/>
      <c r="CZ48" s="228"/>
      <c r="DA48" s="228"/>
      <c r="DB48" s="229"/>
      <c r="DC48" s="229"/>
      <c r="DD48" s="235"/>
      <c r="DE48" s="229"/>
      <c r="DF48" s="232"/>
    </row>
    <row r="49" spans="6:110" ht="11.25" hidden="1" customHeight="1">
      <c r="F49" s="233"/>
      <c r="G49" s="228"/>
      <c r="H49" s="228"/>
      <c r="I49" s="228"/>
      <c r="J49" s="228"/>
      <c r="K49" s="228" t="s">
        <v>1295</v>
      </c>
      <c r="L49" s="228"/>
      <c r="M49" s="228"/>
      <c r="N49" s="228"/>
      <c r="O49" s="228"/>
      <c r="P49" s="228"/>
      <c r="Q49" s="228"/>
      <c r="R49" s="228"/>
      <c r="S49" s="228"/>
      <c r="T49" s="228" t="s">
        <v>1283</v>
      </c>
      <c r="U49" s="228"/>
      <c r="V49" s="228" t="str">
        <f>TEXT(TRUNC(AU41+AU43+AS45+AU47,1),"#,##0.#######")</f>
        <v>5,079,558.5</v>
      </c>
      <c r="W49" s="228"/>
      <c r="X49" s="228"/>
      <c r="Y49" s="228"/>
      <c r="Z49" s="228"/>
      <c r="AA49" s="228"/>
      <c r="AB49" s="228"/>
      <c r="AC49" s="228"/>
      <c r="AD49" s="228"/>
      <c r="AE49" s="228"/>
      <c r="AF49" s="228"/>
      <c r="AG49" s="228"/>
      <c r="AH49" s="228"/>
      <c r="AI49" s="228"/>
      <c r="AJ49" s="228"/>
      <c r="AK49" s="228"/>
      <c r="AL49" s="228"/>
      <c r="AM49" s="228"/>
      <c r="AN49" s="228"/>
      <c r="AO49" s="228"/>
      <c r="AP49" s="228"/>
      <c r="AQ49" s="228"/>
      <c r="AR49" s="228"/>
      <c r="AS49" s="228"/>
      <c r="AT49" s="228"/>
      <c r="AU49" s="228"/>
      <c r="AV49" s="228"/>
      <c r="AW49" s="228"/>
      <c r="AX49" s="228"/>
      <c r="AY49" s="228"/>
      <c r="AZ49" s="228"/>
      <c r="BA49" s="228"/>
      <c r="BB49" s="228"/>
      <c r="BC49" s="228"/>
      <c r="BD49" s="228"/>
      <c r="BE49" s="228"/>
      <c r="BF49" s="228"/>
      <c r="BG49" s="228"/>
      <c r="BH49" s="228"/>
      <c r="BI49" s="228"/>
      <c r="BJ49" s="228"/>
      <c r="BK49" s="228"/>
      <c r="BL49" s="228"/>
      <c r="BM49" s="228"/>
      <c r="BN49" s="228"/>
      <c r="BO49" s="228"/>
      <c r="BP49" s="228"/>
      <c r="BQ49" s="228"/>
      <c r="BR49" s="228"/>
      <c r="BS49" s="228"/>
      <c r="BT49" s="228"/>
      <c r="BU49" s="228"/>
      <c r="BV49" s="228"/>
      <c r="BW49" s="228"/>
      <c r="BX49" s="228"/>
      <c r="BY49" s="228"/>
      <c r="BZ49" s="228"/>
      <c r="CA49" s="228"/>
      <c r="CB49" s="228"/>
      <c r="CC49" s="228"/>
      <c r="CD49" s="228"/>
      <c r="CE49" s="228"/>
      <c r="CF49" s="228"/>
      <c r="CG49" s="228"/>
      <c r="CH49" s="228"/>
      <c r="CI49" s="228"/>
      <c r="CJ49" s="228"/>
      <c r="CK49" s="228"/>
      <c r="CL49" s="228"/>
      <c r="CM49" s="228"/>
      <c r="CN49" s="228"/>
      <c r="CO49" s="228"/>
      <c r="CP49" s="228"/>
      <c r="CQ49" s="228"/>
      <c r="CR49" s="228"/>
      <c r="CS49" s="228"/>
      <c r="CT49" s="228"/>
      <c r="CU49" s="228"/>
      <c r="CV49" s="228"/>
      <c r="CW49" s="228"/>
      <c r="CX49" s="228"/>
      <c r="CY49" s="228"/>
      <c r="CZ49" s="228"/>
      <c r="DA49" s="228"/>
      <c r="DB49" s="229"/>
      <c r="DC49" s="229" t="str">
        <f>V49</f>
        <v>5,079,558.5</v>
      </c>
      <c r="DD49" s="235"/>
      <c r="DE49" s="229"/>
      <c r="DF49" s="232"/>
    </row>
    <row r="50" spans="6:110" ht="11.25" hidden="1" customHeight="1">
      <c r="F50" s="233"/>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8"/>
      <c r="AL50" s="228"/>
      <c r="AM50" s="228"/>
      <c r="AN50" s="228"/>
      <c r="AO50" s="228"/>
      <c r="AP50" s="228"/>
      <c r="AQ50" s="228"/>
      <c r="AR50" s="228"/>
      <c r="AS50" s="228"/>
      <c r="AT50" s="228"/>
      <c r="AU50" s="228"/>
      <c r="AV50" s="228"/>
      <c r="AW50" s="228"/>
      <c r="AX50" s="228"/>
      <c r="AY50" s="228"/>
      <c r="AZ50" s="228"/>
      <c r="BA50" s="228"/>
      <c r="BB50" s="228"/>
      <c r="BC50" s="228"/>
      <c r="BD50" s="228"/>
      <c r="BE50" s="228"/>
      <c r="BF50" s="228"/>
      <c r="BG50" s="228"/>
      <c r="BH50" s="228"/>
      <c r="BI50" s="228"/>
      <c r="BJ50" s="228"/>
      <c r="BK50" s="228"/>
      <c r="BL50" s="228"/>
      <c r="BM50" s="228"/>
      <c r="BN50" s="228"/>
      <c r="BO50" s="228"/>
      <c r="BP50" s="228"/>
      <c r="BQ50" s="228"/>
      <c r="BR50" s="228"/>
      <c r="BS50" s="228"/>
      <c r="BT50" s="228"/>
      <c r="BU50" s="228"/>
      <c r="BV50" s="228"/>
      <c r="BW50" s="228"/>
      <c r="BX50" s="228"/>
      <c r="BY50" s="228"/>
      <c r="BZ50" s="228"/>
      <c r="CA50" s="228"/>
      <c r="CB50" s="228"/>
      <c r="CC50" s="228"/>
      <c r="CD50" s="228"/>
      <c r="CE50" s="228"/>
      <c r="CF50" s="228"/>
      <c r="CG50" s="228"/>
      <c r="CH50" s="228"/>
      <c r="CI50" s="228"/>
      <c r="CJ50" s="228"/>
      <c r="CK50" s="228"/>
      <c r="CL50" s="228"/>
      <c r="CM50" s="228"/>
      <c r="CN50" s="228"/>
      <c r="CO50" s="228"/>
      <c r="CP50" s="228"/>
      <c r="CQ50" s="228"/>
      <c r="CR50" s="228"/>
      <c r="CS50" s="228"/>
      <c r="CT50" s="228"/>
      <c r="CU50" s="228"/>
      <c r="CV50" s="228"/>
      <c r="CW50" s="228"/>
      <c r="CX50" s="228"/>
      <c r="CY50" s="228"/>
      <c r="CZ50" s="228"/>
      <c r="DA50" s="228"/>
      <c r="DB50" s="229"/>
      <c r="DC50" s="229"/>
      <c r="DD50" s="235"/>
      <c r="DE50" s="229"/>
      <c r="DF50" s="232"/>
    </row>
    <row r="51" spans="6:110" ht="11.25" hidden="1" customHeight="1">
      <c r="F51" s="233"/>
      <c r="G51" s="228"/>
      <c r="H51" s="228" t="s">
        <v>1290</v>
      </c>
      <c r="I51" s="228"/>
      <c r="J51" s="228"/>
      <c r="K51" s="228" t="s">
        <v>842</v>
      </c>
      <c r="L51" s="228"/>
      <c r="M51" s="228"/>
      <c r="N51" s="228"/>
      <c r="O51" s="228"/>
      <c r="P51" s="228"/>
      <c r="Q51" s="228"/>
      <c r="R51" s="228"/>
      <c r="S51" s="228" t="s">
        <v>1292</v>
      </c>
      <c r="T51" s="228" t="s">
        <v>1327</v>
      </c>
      <c r="U51" s="228"/>
      <c r="V51" s="228"/>
      <c r="W51" s="228"/>
      <c r="X51" s="228"/>
      <c r="Y51" s="228"/>
      <c r="Z51" s="228"/>
      <c r="AA51" s="228"/>
      <c r="AB51" s="228" t="s">
        <v>1328</v>
      </c>
      <c r="AC51" s="228" t="s">
        <v>1291</v>
      </c>
      <c r="AD51" s="228" t="s">
        <v>1293</v>
      </c>
      <c r="AE51" s="228"/>
      <c r="AF51" s="228"/>
      <c r="AG51" s="228"/>
      <c r="AH51" s="228"/>
      <c r="AI51" s="228"/>
      <c r="AJ51" s="228"/>
      <c r="AK51" s="228"/>
      <c r="AL51" s="228"/>
      <c r="AM51" s="228"/>
      <c r="AN51" s="228"/>
      <c r="AO51" s="228"/>
      <c r="AP51" s="228"/>
      <c r="AQ51" s="228"/>
      <c r="AR51" s="228"/>
      <c r="AS51" s="228"/>
      <c r="AT51" s="228"/>
      <c r="AU51" s="228"/>
      <c r="AV51" s="228"/>
      <c r="AW51" s="228"/>
      <c r="AX51" s="228"/>
      <c r="AY51" s="228"/>
      <c r="AZ51" s="228"/>
      <c r="BA51" s="228"/>
      <c r="BB51" s="228"/>
      <c r="BC51" s="228"/>
      <c r="BD51" s="228"/>
      <c r="BE51" s="228"/>
      <c r="BF51" s="228"/>
      <c r="BG51" s="228"/>
      <c r="BH51" s="228"/>
      <c r="BI51" s="228"/>
      <c r="BJ51" s="228"/>
      <c r="BK51" s="228"/>
      <c r="BL51" s="228"/>
      <c r="BM51" s="228"/>
      <c r="BN51" s="228"/>
      <c r="BO51" s="228"/>
      <c r="BP51" s="228"/>
      <c r="BQ51" s="228"/>
      <c r="BR51" s="228"/>
      <c r="BS51" s="228"/>
      <c r="BT51" s="228"/>
      <c r="BU51" s="228"/>
      <c r="BV51" s="228"/>
      <c r="BW51" s="228"/>
      <c r="BX51" s="228"/>
      <c r="BY51" s="228"/>
      <c r="BZ51" s="228"/>
      <c r="CA51" s="228"/>
      <c r="CB51" s="228"/>
      <c r="CC51" s="228"/>
      <c r="CD51" s="228"/>
      <c r="CE51" s="228"/>
      <c r="CF51" s="228"/>
      <c r="CG51" s="228"/>
      <c r="CH51" s="228"/>
      <c r="CI51" s="228"/>
      <c r="CJ51" s="228"/>
      <c r="CK51" s="228"/>
      <c r="CL51" s="228"/>
      <c r="CM51" s="228"/>
      <c r="CN51" s="228"/>
      <c r="CO51" s="228"/>
      <c r="CP51" s="228"/>
      <c r="CQ51" s="228"/>
      <c r="CR51" s="228"/>
      <c r="CS51" s="228"/>
      <c r="CT51" s="228"/>
      <c r="CU51" s="228"/>
      <c r="CV51" s="228"/>
      <c r="CW51" s="228"/>
      <c r="CX51" s="228"/>
      <c r="CY51" s="228"/>
      <c r="CZ51" s="228"/>
      <c r="DA51" s="228"/>
      <c r="DB51" s="229"/>
      <c r="DC51" s="229"/>
      <c r="DD51" s="235"/>
      <c r="DE51" s="229"/>
      <c r="DF51" s="232"/>
    </row>
    <row r="52" spans="6:110" ht="11.25" hidden="1" customHeight="1">
      <c r="F52" s="233"/>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8"/>
      <c r="AL52" s="228"/>
      <c r="AM52" s="228"/>
      <c r="AN52" s="228"/>
      <c r="AO52" s="228"/>
      <c r="AP52" s="228"/>
      <c r="AQ52" s="228"/>
      <c r="AR52" s="228"/>
      <c r="AS52" s="228"/>
      <c r="AT52" s="228"/>
      <c r="AU52" s="228"/>
      <c r="AV52" s="228"/>
      <c r="AW52" s="228"/>
      <c r="AX52" s="228"/>
      <c r="AY52" s="228"/>
      <c r="AZ52" s="228"/>
      <c r="BA52" s="228"/>
      <c r="BB52" s="228"/>
      <c r="BC52" s="228"/>
      <c r="BD52" s="228"/>
      <c r="BE52" s="228"/>
      <c r="BF52" s="228"/>
      <c r="BG52" s="228"/>
      <c r="BH52" s="228"/>
      <c r="BI52" s="228"/>
      <c r="BJ52" s="228"/>
      <c r="BK52" s="228"/>
      <c r="BL52" s="228"/>
      <c r="BM52" s="228"/>
      <c r="BN52" s="228"/>
      <c r="BO52" s="228"/>
      <c r="BP52" s="228"/>
      <c r="BQ52" s="228"/>
      <c r="BR52" s="228"/>
      <c r="BS52" s="228"/>
      <c r="BT52" s="228"/>
      <c r="BU52" s="228"/>
      <c r="BV52" s="228"/>
      <c r="BW52" s="228"/>
      <c r="BX52" s="228"/>
      <c r="BY52" s="228"/>
      <c r="BZ52" s="228"/>
      <c r="CA52" s="228"/>
      <c r="CB52" s="228"/>
      <c r="CC52" s="228"/>
      <c r="CD52" s="228"/>
      <c r="CE52" s="228"/>
      <c r="CF52" s="228"/>
      <c r="CG52" s="228"/>
      <c r="CH52" s="228"/>
      <c r="CI52" s="228"/>
      <c r="CJ52" s="228"/>
      <c r="CK52" s="228"/>
      <c r="CL52" s="228"/>
      <c r="CM52" s="228"/>
      <c r="CN52" s="228"/>
      <c r="CO52" s="228"/>
      <c r="CP52" s="228"/>
      <c r="CQ52" s="228"/>
      <c r="CR52" s="228"/>
      <c r="CS52" s="228"/>
      <c r="CT52" s="228"/>
      <c r="CU52" s="228"/>
      <c r="CV52" s="228"/>
      <c r="CW52" s="228"/>
      <c r="CX52" s="228"/>
      <c r="CY52" s="228"/>
      <c r="CZ52" s="228"/>
      <c r="DA52" s="228"/>
      <c r="DB52" s="229"/>
      <c r="DC52" s="229"/>
      <c r="DD52" s="235"/>
      <c r="DE52" s="229"/>
      <c r="DF52" s="232"/>
    </row>
    <row r="53" spans="6:110" ht="11.25" hidden="1" customHeight="1">
      <c r="F53" s="233"/>
      <c r="G53" s="228"/>
      <c r="H53" s="228"/>
      <c r="I53" s="228"/>
      <c r="J53" s="228"/>
      <c r="K53" s="228" t="str">
        <f>V49</f>
        <v>5,079,558.5</v>
      </c>
      <c r="L53" s="228"/>
      <c r="M53" s="228"/>
      <c r="N53" s="228"/>
      <c r="O53" s="228"/>
      <c r="P53" s="228"/>
      <c r="Q53" s="228"/>
      <c r="R53" s="228"/>
      <c r="S53" s="228"/>
      <c r="T53" s="228"/>
      <c r="U53" s="228"/>
      <c r="V53" s="228"/>
      <c r="W53" s="228"/>
      <c r="X53" s="228"/>
      <c r="Y53" s="228" t="s">
        <v>1284</v>
      </c>
      <c r="Z53" s="228"/>
      <c r="AA53" s="228"/>
      <c r="AB53" s="228" t="str">
        <f>TEXT(0.03,"#,##0.#######")</f>
        <v>0.03</v>
      </c>
      <c r="AC53" s="228"/>
      <c r="AD53" s="228"/>
      <c r="AE53" s="228"/>
      <c r="AF53" s="228"/>
      <c r="AG53" s="228" t="s">
        <v>1285</v>
      </c>
      <c r="AH53" s="228"/>
      <c r="AI53" s="228" t="str">
        <f>TEXT(TRUNC(V49*AB53,1),"#,##0.#")</f>
        <v>152,386.7</v>
      </c>
      <c r="AJ53" s="228"/>
      <c r="AK53" s="228"/>
      <c r="AL53" s="228"/>
      <c r="AM53" s="228"/>
      <c r="AN53" s="228"/>
      <c r="AO53" s="228"/>
      <c r="AP53" s="228"/>
      <c r="AQ53" s="228"/>
      <c r="AR53" s="228"/>
      <c r="AS53" s="228"/>
      <c r="AT53" s="228"/>
      <c r="AU53" s="228"/>
      <c r="AV53" s="228"/>
      <c r="AW53" s="228"/>
      <c r="AX53" s="228"/>
      <c r="AY53" s="228"/>
      <c r="AZ53" s="228"/>
      <c r="BA53" s="228"/>
      <c r="BB53" s="228"/>
      <c r="BC53" s="228"/>
      <c r="BD53" s="228"/>
      <c r="BE53" s="228"/>
      <c r="BF53" s="228"/>
      <c r="BG53" s="228"/>
      <c r="BH53" s="228"/>
      <c r="BI53" s="228"/>
      <c r="BJ53" s="228"/>
      <c r="BK53" s="228"/>
      <c r="BL53" s="228"/>
      <c r="BM53" s="228"/>
      <c r="BN53" s="228"/>
      <c r="BO53" s="228"/>
      <c r="BP53" s="228"/>
      <c r="BQ53" s="228"/>
      <c r="BR53" s="228"/>
      <c r="BS53" s="228"/>
      <c r="BT53" s="228"/>
      <c r="BU53" s="228"/>
      <c r="BV53" s="228"/>
      <c r="BW53" s="228"/>
      <c r="BX53" s="228"/>
      <c r="BY53" s="228"/>
      <c r="BZ53" s="228"/>
      <c r="CA53" s="228"/>
      <c r="CB53" s="228"/>
      <c r="CC53" s="228"/>
      <c r="CD53" s="228"/>
      <c r="CE53" s="228"/>
      <c r="CF53" s="228"/>
      <c r="CG53" s="228"/>
      <c r="CH53" s="228"/>
      <c r="CI53" s="228"/>
      <c r="CJ53" s="228"/>
      <c r="CK53" s="228"/>
      <c r="CL53" s="228"/>
      <c r="CM53" s="228"/>
      <c r="CN53" s="228"/>
      <c r="CO53" s="228"/>
      <c r="CP53" s="228"/>
      <c r="CQ53" s="228"/>
      <c r="CR53" s="228"/>
      <c r="CS53" s="228"/>
      <c r="CT53" s="228"/>
      <c r="CU53" s="228"/>
      <c r="CV53" s="228"/>
      <c r="CW53" s="228"/>
      <c r="CX53" s="228"/>
      <c r="CY53" s="228"/>
      <c r="CZ53" s="228"/>
      <c r="DA53" s="228"/>
      <c r="DB53" s="229" t="str">
        <f>AI53</f>
        <v>152,386.7</v>
      </c>
      <c r="DC53" s="229"/>
      <c r="DD53" s="235"/>
      <c r="DE53" s="229">
        <f>DC53+DB53+DD53</f>
        <v>152386.70000000001</v>
      </c>
      <c r="DF53" s="232"/>
    </row>
    <row r="54" spans="6:110" ht="11.25" hidden="1" customHeight="1">
      <c r="F54" s="233"/>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8"/>
      <c r="AL54" s="228"/>
      <c r="AM54" s="228"/>
      <c r="AN54" s="228"/>
      <c r="AO54" s="228"/>
      <c r="AP54" s="228"/>
      <c r="AQ54" s="228"/>
      <c r="AR54" s="228"/>
      <c r="AS54" s="228"/>
      <c r="AT54" s="228"/>
      <c r="AU54" s="228"/>
      <c r="AV54" s="228"/>
      <c r="AW54" s="228"/>
      <c r="AX54" s="228"/>
      <c r="AY54" s="228"/>
      <c r="AZ54" s="228"/>
      <c r="BA54" s="228"/>
      <c r="BB54" s="228"/>
      <c r="BC54" s="228"/>
      <c r="BD54" s="228"/>
      <c r="BE54" s="228"/>
      <c r="BF54" s="228"/>
      <c r="BG54" s="228"/>
      <c r="BH54" s="228"/>
      <c r="BI54" s="228"/>
      <c r="BJ54" s="228"/>
      <c r="BK54" s="228"/>
      <c r="BL54" s="228"/>
      <c r="BM54" s="228"/>
      <c r="BN54" s="228"/>
      <c r="BO54" s="228"/>
      <c r="BP54" s="228"/>
      <c r="BQ54" s="228"/>
      <c r="BR54" s="228"/>
      <c r="BS54" s="228"/>
      <c r="BT54" s="228"/>
      <c r="BU54" s="228"/>
      <c r="BV54" s="228"/>
      <c r="BW54" s="228"/>
      <c r="BX54" s="228"/>
      <c r="BY54" s="228"/>
      <c r="BZ54" s="228"/>
      <c r="CA54" s="228"/>
      <c r="CB54" s="228"/>
      <c r="CC54" s="228"/>
      <c r="CD54" s="228"/>
      <c r="CE54" s="228"/>
      <c r="CF54" s="228"/>
      <c r="CG54" s="228"/>
      <c r="CH54" s="228"/>
      <c r="CI54" s="228"/>
      <c r="CJ54" s="228"/>
      <c r="CK54" s="228"/>
      <c r="CL54" s="228"/>
      <c r="CM54" s="228"/>
      <c r="CN54" s="228"/>
      <c r="CO54" s="228"/>
      <c r="CP54" s="228"/>
      <c r="CQ54" s="228"/>
      <c r="CR54" s="228"/>
      <c r="CS54" s="228"/>
      <c r="CT54" s="228"/>
      <c r="CU54" s="228"/>
      <c r="CV54" s="228"/>
      <c r="CW54" s="228"/>
      <c r="CX54" s="228"/>
      <c r="CY54" s="228"/>
      <c r="CZ54" s="228"/>
      <c r="DA54" s="228"/>
      <c r="DB54" s="229"/>
      <c r="DC54" s="229"/>
      <c r="DD54" s="235"/>
      <c r="DE54" s="229"/>
      <c r="DF54" s="232"/>
    </row>
    <row r="55" spans="6:110" ht="11.25" hidden="1" customHeight="1">
      <c r="F55" s="233"/>
      <c r="G55" s="228"/>
      <c r="H55" s="228" t="s">
        <v>1296</v>
      </c>
      <c r="I55" s="228"/>
      <c r="J55" s="228"/>
      <c r="K55" s="228" t="s">
        <v>1329</v>
      </c>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8"/>
      <c r="AL55" s="228"/>
      <c r="AM55" s="228"/>
      <c r="AN55" s="228"/>
      <c r="AO55" s="228"/>
      <c r="AP55" s="228"/>
      <c r="AQ55" s="228"/>
      <c r="AR55" s="228"/>
      <c r="AS55" s="228"/>
      <c r="AT55" s="228"/>
      <c r="AU55" s="228"/>
      <c r="AV55" s="228"/>
      <c r="AW55" s="228"/>
      <c r="AX55" s="228"/>
      <c r="AY55" s="228"/>
      <c r="AZ55" s="228"/>
      <c r="BA55" s="228"/>
      <c r="BB55" s="228"/>
      <c r="BC55" s="228"/>
      <c r="BD55" s="228"/>
      <c r="BE55" s="228"/>
      <c r="BF55" s="228"/>
      <c r="BG55" s="228"/>
      <c r="BH55" s="228"/>
      <c r="BI55" s="228"/>
      <c r="BJ55" s="228"/>
      <c r="BK55" s="228"/>
      <c r="BL55" s="228"/>
      <c r="BM55" s="228"/>
      <c r="BN55" s="228"/>
      <c r="BO55" s="228"/>
      <c r="BP55" s="228"/>
      <c r="BQ55" s="228"/>
      <c r="BR55" s="228"/>
      <c r="BS55" s="228"/>
      <c r="BT55" s="228"/>
      <c r="BU55" s="228"/>
      <c r="BV55" s="228"/>
      <c r="BW55" s="228"/>
      <c r="BX55" s="228"/>
      <c r="BY55" s="228"/>
      <c r="BZ55" s="228"/>
      <c r="CA55" s="228"/>
      <c r="CB55" s="228"/>
      <c r="CC55" s="228"/>
      <c r="CD55" s="228"/>
      <c r="CE55" s="228"/>
      <c r="CF55" s="228"/>
      <c r="CG55" s="228"/>
      <c r="CH55" s="228"/>
      <c r="CI55" s="228"/>
      <c r="CJ55" s="228"/>
      <c r="CK55" s="228"/>
      <c r="CL55" s="228"/>
      <c r="CM55" s="228"/>
      <c r="CN55" s="228"/>
      <c r="CO55" s="228"/>
      <c r="CP55" s="228"/>
      <c r="CQ55" s="228"/>
      <c r="CR55" s="228"/>
      <c r="CS55" s="228"/>
      <c r="CT55" s="228"/>
      <c r="CU55" s="228"/>
      <c r="CV55" s="228"/>
      <c r="CW55" s="228"/>
      <c r="CX55" s="228"/>
      <c r="CY55" s="228"/>
      <c r="CZ55" s="228"/>
      <c r="DA55" s="228"/>
      <c r="DB55" s="229"/>
      <c r="DC55" s="229"/>
      <c r="DD55" s="235"/>
      <c r="DE55" s="229"/>
      <c r="DF55" s="232"/>
    </row>
    <row r="56" spans="6:110" ht="11.25" hidden="1" customHeight="1">
      <c r="F56" s="233"/>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28"/>
      <c r="AL56" s="228"/>
      <c r="AM56" s="228"/>
      <c r="AN56" s="228"/>
      <c r="AO56" s="228"/>
      <c r="AP56" s="228"/>
      <c r="AQ56" s="228"/>
      <c r="AR56" s="228"/>
      <c r="AS56" s="228"/>
      <c r="AT56" s="228"/>
      <c r="AU56" s="228"/>
      <c r="AV56" s="228"/>
      <c r="AW56" s="228"/>
      <c r="AX56" s="228"/>
      <c r="AY56" s="228"/>
      <c r="AZ56" s="228"/>
      <c r="BA56" s="228"/>
      <c r="BB56" s="228"/>
      <c r="BC56" s="228"/>
      <c r="BD56" s="228"/>
      <c r="BE56" s="228"/>
      <c r="BF56" s="228"/>
      <c r="BG56" s="228"/>
      <c r="BH56" s="228"/>
      <c r="BI56" s="228"/>
      <c r="BJ56" s="228"/>
      <c r="BK56" s="228"/>
      <c r="BL56" s="228"/>
      <c r="BM56" s="228"/>
      <c r="BN56" s="228"/>
      <c r="BO56" s="228"/>
      <c r="BP56" s="228"/>
      <c r="BQ56" s="228"/>
      <c r="BR56" s="228"/>
      <c r="BS56" s="228"/>
      <c r="BT56" s="228"/>
      <c r="BU56" s="228"/>
      <c r="BV56" s="228"/>
      <c r="BW56" s="228"/>
      <c r="BX56" s="228"/>
      <c r="BY56" s="228"/>
      <c r="BZ56" s="228"/>
      <c r="CA56" s="228"/>
      <c r="CB56" s="228"/>
      <c r="CC56" s="228"/>
      <c r="CD56" s="228"/>
      <c r="CE56" s="228"/>
      <c r="CF56" s="228"/>
      <c r="CG56" s="228"/>
      <c r="CH56" s="228"/>
      <c r="CI56" s="228"/>
      <c r="CJ56" s="228"/>
      <c r="CK56" s="228"/>
      <c r="CL56" s="228"/>
      <c r="CM56" s="228"/>
      <c r="CN56" s="228"/>
      <c r="CO56" s="228"/>
      <c r="CP56" s="228"/>
      <c r="CQ56" s="228"/>
      <c r="CR56" s="228"/>
      <c r="CS56" s="228"/>
      <c r="CT56" s="228"/>
      <c r="CU56" s="228"/>
      <c r="CV56" s="228"/>
      <c r="CW56" s="228"/>
      <c r="CX56" s="228"/>
      <c r="CY56" s="228"/>
      <c r="CZ56" s="228"/>
      <c r="DA56" s="228"/>
      <c r="DB56" s="229"/>
      <c r="DC56" s="229"/>
      <c r="DD56" s="235"/>
      <c r="DE56" s="229"/>
      <c r="DF56" s="232"/>
    </row>
    <row r="57" spans="6:110" ht="11.25" hidden="1" customHeight="1">
      <c r="F57" s="233"/>
      <c r="G57" s="228"/>
      <c r="H57" s="228"/>
      <c r="I57" s="228"/>
      <c r="J57" s="228"/>
      <c r="K57" s="228" t="s">
        <v>1330</v>
      </c>
      <c r="L57" s="228"/>
      <c r="M57" s="228"/>
      <c r="N57" s="228"/>
      <c r="O57" s="228"/>
      <c r="P57" s="228"/>
      <c r="Q57" s="228"/>
      <c r="R57" s="228"/>
      <c r="S57" s="228"/>
      <c r="T57" s="228"/>
      <c r="U57" s="228"/>
      <c r="V57" s="228"/>
      <c r="W57" s="228"/>
      <c r="X57" s="228"/>
      <c r="Y57" s="228" t="s">
        <v>1331</v>
      </c>
      <c r="Z57" s="228"/>
      <c r="AA57" s="228"/>
      <c r="AB57" s="228"/>
      <c r="AC57" s="228"/>
      <c r="AD57" s="228"/>
      <c r="AE57" s="228"/>
      <c r="AF57" s="228"/>
      <c r="AG57" s="228"/>
      <c r="AH57" s="228"/>
      <c r="AI57" s="228"/>
      <c r="AJ57" s="228"/>
      <c r="AK57" s="228"/>
      <c r="AL57" s="228"/>
      <c r="AM57" s="228"/>
      <c r="AN57" s="228"/>
      <c r="AO57" s="228"/>
      <c r="AP57" s="228"/>
      <c r="AQ57" s="228"/>
      <c r="AR57" s="228"/>
      <c r="AS57" s="228"/>
      <c r="AT57" s="228"/>
      <c r="AU57" s="228"/>
      <c r="AV57" s="228"/>
      <c r="AW57" s="228"/>
      <c r="AX57" s="228"/>
      <c r="AY57" s="228"/>
      <c r="AZ57" s="228"/>
      <c r="BA57" s="228"/>
      <c r="BB57" s="228"/>
      <c r="BC57" s="228"/>
      <c r="BD57" s="228"/>
      <c r="BE57" s="228"/>
      <c r="BF57" s="228"/>
      <c r="BG57" s="228"/>
      <c r="BH57" s="228"/>
      <c r="BI57" s="228"/>
      <c r="BJ57" s="228"/>
      <c r="BK57" s="228"/>
      <c r="BL57" s="228"/>
      <c r="BM57" s="228"/>
      <c r="BN57" s="228"/>
      <c r="BO57" s="228"/>
      <c r="BP57" s="228"/>
      <c r="BQ57" s="228"/>
      <c r="BR57" s="228"/>
      <c r="BS57" s="228"/>
      <c r="BT57" s="228"/>
      <c r="BU57" s="228"/>
      <c r="BV57" s="228"/>
      <c r="BW57" s="228"/>
      <c r="BX57" s="228"/>
      <c r="BY57" s="228"/>
      <c r="BZ57" s="228"/>
      <c r="CA57" s="228"/>
      <c r="CB57" s="228"/>
      <c r="CC57" s="228"/>
      <c r="CD57" s="228"/>
      <c r="CE57" s="228"/>
      <c r="CF57" s="228"/>
      <c r="CG57" s="228"/>
      <c r="CH57" s="228"/>
      <c r="CI57" s="228"/>
      <c r="CJ57" s="228"/>
      <c r="CK57" s="228"/>
      <c r="CL57" s="228"/>
      <c r="CM57" s="228"/>
      <c r="CN57" s="228"/>
      <c r="CO57" s="228"/>
      <c r="CP57" s="228"/>
      <c r="CQ57" s="228"/>
      <c r="CR57" s="228"/>
      <c r="CS57" s="228"/>
      <c r="CT57" s="228"/>
      <c r="CU57" s="228"/>
      <c r="CV57" s="228"/>
      <c r="CW57" s="228"/>
      <c r="CX57" s="228"/>
      <c r="CY57" s="228"/>
      <c r="CZ57" s="228"/>
      <c r="DA57" s="228"/>
      <c r="DB57" s="229"/>
      <c r="DC57" s="229"/>
      <c r="DD57" s="235"/>
      <c r="DE57" s="229"/>
      <c r="DF57" s="232"/>
    </row>
    <row r="58" spans="6:110" ht="11.25" hidden="1" customHeight="1">
      <c r="F58" s="233"/>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8"/>
      <c r="AL58" s="228"/>
      <c r="AM58" s="228"/>
      <c r="AN58" s="228"/>
      <c r="AO58" s="228"/>
      <c r="AP58" s="228"/>
      <c r="AQ58" s="228"/>
      <c r="AR58" s="228"/>
      <c r="AS58" s="228"/>
      <c r="AT58" s="228"/>
      <c r="AU58" s="228"/>
      <c r="AV58" s="228"/>
      <c r="AW58" s="228"/>
      <c r="AX58" s="228"/>
      <c r="AY58" s="228"/>
      <c r="AZ58" s="228"/>
      <c r="BA58" s="228"/>
      <c r="BB58" s="228"/>
      <c r="BC58" s="228"/>
      <c r="BD58" s="228"/>
      <c r="BE58" s="228"/>
      <c r="BF58" s="228"/>
      <c r="BG58" s="228"/>
      <c r="BH58" s="228"/>
      <c r="BI58" s="228"/>
      <c r="BJ58" s="228"/>
      <c r="BK58" s="228"/>
      <c r="BL58" s="228"/>
      <c r="BM58" s="228"/>
      <c r="BN58" s="228"/>
      <c r="BO58" s="228"/>
      <c r="BP58" s="228"/>
      <c r="BQ58" s="228"/>
      <c r="BR58" s="228"/>
      <c r="BS58" s="228"/>
      <c r="BT58" s="228"/>
      <c r="BU58" s="228"/>
      <c r="BV58" s="228"/>
      <c r="BW58" s="228"/>
      <c r="BX58" s="228"/>
      <c r="BY58" s="228"/>
      <c r="BZ58" s="228"/>
      <c r="CA58" s="228"/>
      <c r="CB58" s="228"/>
      <c r="CC58" s="228"/>
      <c r="CD58" s="228"/>
      <c r="CE58" s="228"/>
      <c r="CF58" s="228"/>
      <c r="CG58" s="228"/>
      <c r="CH58" s="228"/>
      <c r="CI58" s="228"/>
      <c r="CJ58" s="228"/>
      <c r="CK58" s="228"/>
      <c r="CL58" s="228"/>
      <c r="CM58" s="228"/>
      <c r="CN58" s="228"/>
      <c r="CO58" s="228"/>
      <c r="CP58" s="228"/>
      <c r="CQ58" s="228"/>
      <c r="CR58" s="228"/>
      <c r="CS58" s="228"/>
      <c r="CT58" s="228"/>
      <c r="CU58" s="228"/>
      <c r="CV58" s="228"/>
      <c r="CW58" s="228"/>
      <c r="CX58" s="228"/>
      <c r="CY58" s="228"/>
      <c r="CZ58" s="228"/>
      <c r="DA58" s="228"/>
      <c r="DB58" s="229"/>
      <c r="DC58" s="229"/>
      <c r="DD58" s="235"/>
      <c r="DE58" s="229"/>
      <c r="DF58" s="232"/>
    </row>
    <row r="59" spans="6:110" ht="11.25" hidden="1" customHeight="1">
      <c r="F59" s="233"/>
      <c r="G59" s="228"/>
      <c r="H59" s="228"/>
      <c r="I59" s="228"/>
      <c r="J59" s="228"/>
      <c r="K59" s="228" t="s">
        <v>1319</v>
      </c>
      <c r="L59" s="228"/>
      <c r="M59" s="228" t="s">
        <v>1285</v>
      </c>
      <c r="N59" s="228"/>
      <c r="O59" s="228" t="str">
        <f>TEXT(20.83,"#,##0.#######")</f>
        <v>20.83</v>
      </c>
      <c r="P59" s="228"/>
      <c r="Q59" s="228"/>
      <c r="R59" s="228"/>
      <c r="S59" s="228"/>
      <c r="T59" s="228"/>
      <c r="U59" s="228" t="s">
        <v>712</v>
      </c>
      <c r="V59" s="228"/>
      <c r="W59" s="228"/>
      <c r="X59" s="228"/>
      <c r="Y59" s="228"/>
      <c r="Z59" s="228"/>
      <c r="AA59" s="228"/>
      <c r="AB59" s="228"/>
      <c r="AC59" s="228"/>
      <c r="AD59" s="228"/>
      <c r="AE59" s="228"/>
      <c r="AF59" s="228"/>
      <c r="AG59" s="228"/>
      <c r="AH59" s="228"/>
      <c r="AI59" s="228"/>
      <c r="AJ59" s="228"/>
      <c r="AK59" s="228"/>
      <c r="AL59" s="228"/>
      <c r="AM59" s="228"/>
      <c r="AN59" s="228"/>
      <c r="AO59" s="228"/>
      <c r="AP59" s="228"/>
      <c r="AQ59" s="228"/>
      <c r="AR59" s="228"/>
      <c r="AS59" s="228"/>
      <c r="AT59" s="228"/>
      <c r="AU59" s="228"/>
      <c r="AV59" s="228"/>
      <c r="AW59" s="228"/>
      <c r="AX59" s="228"/>
      <c r="AY59" s="228"/>
      <c r="AZ59" s="228"/>
      <c r="BA59" s="228"/>
      <c r="BB59" s="228"/>
      <c r="BC59" s="228"/>
      <c r="BD59" s="228"/>
      <c r="BE59" s="228"/>
      <c r="BF59" s="228"/>
      <c r="BG59" s="228"/>
      <c r="BH59" s="228"/>
      <c r="BI59" s="228"/>
      <c r="BJ59" s="228"/>
      <c r="BK59" s="228"/>
      <c r="BL59" s="228"/>
      <c r="BM59" s="228"/>
      <c r="BN59" s="228"/>
      <c r="BO59" s="228"/>
      <c r="BP59" s="228"/>
      <c r="BQ59" s="228"/>
      <c r="BR59" s="228"/>
      <c r="BS59" s="228"/>
      <c r="BT59" s="228"/>
      <c r="BU59" s="228"/>
      <c r="BV59" s="228"/>
      <c r="BW59" s="228"/>
      <c r="BX59" s="228"/>
      <c r="BY59" s="228"/>
      <c r="BZ59" s="228"/>
      <c r="CA59" s="228"/>
      <c r="CB59" s="228"/>
      <c r="CC59" s="228"/>
      <c r="CD59" s="228"/>
      <c r="CE59" s="228"/>
      <c r="CF59" s="228"/>
      <c r="CG59" s="228"/>
      <c r="CH59" s="228"/>
      <c r="CI59" s="228"/>
      <c r="CJ59" s="228"/>
      <c r="CK59" s="228"/>
      <c r="CL59" s="228"/>
      <c r="CM59" s="228"/>
      <c r="CN59" s="228"/>
      <c r="CO59" s="228"/>
      <c r="CP59" s="228"/>
      <c r="CQ59" s="228"/>
      <c r="CR59" s="228"/>
      <c r="CS59" s="228"/>
      <c r="CT59" s="228"/>
      <c r="CU59" s="228"/>
      <c r="CV59" s="228"/>
      <c r="CW59" s="228"/>
      <c r="CX59" s="228"/>
      <c r="CY59" s="228"/>
      <c r="CZ59" s="228"/>
      <c r="DA59" s="228"/>
      <c r="DB59" s="229"/>
      <c r="DC59" s="229"/>
      <c r="DD59" s="235"/>
      <c r="DE59" s="229"/>
      <c r="DF59" s="232"/>
    </row>
    <row r="60" spans="6:110" ht="11.25" hidden="1" customHeight="1">
      <c r="F60" s="233"/>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8"/>
      <c r="AL60" s="228"/>
      <c r="AM60" s="228"/>
      <c r="AN60" s="228"/>
      <c r="AO60" s="228"/>
      <c r="AP60" s="228"/>
      <c r="AQ60" s="228"/>
      <c r="AR60" s="228"/>
      <c r="AS60" s="228"/>
      <c r="AT60" s="228"/>
      <c r="AU60" s="228"/>
      <c r="AV60" s="228"/>
      <c r="AW60" s="228"/>
      <c r="AX60" s="228"/>
      <c r="AY60" s="228"/>
      <c r="AZ60" s="228"/>
      <c r="BA60" s="228"/>
      <c r="BB60" s="228"/>
      <c r="BC60" s="228"/>
      <c r="BD60" s="228"/>
      <c r="BE60" s="228"/>
      <c r="BF60" s="228"/>
      <c r="BG60" s="228"/>
      <c r="BH60" s="228"/>
      <c r="BI60" s="228"/>
      <c r="BJ60" s="228"/>
      <c r="BK60" s="228"/>
      <c r="BL60" s="228"/>
      <c r="BM60" s="228"/>
      <c r="BN60" s="228"/>
      <c r="BO60" s="228"/>
      <c r="BP60" s="228"/>
      <c r="BQ60" s="228"/>
      <c r="BR60" s="228"/>
      <c r="BS60" s="228"/>
      <c r="BT60" s="228"/>
      <c r="BU60" s="228"/>
      <c r="BV60" s="228"/>
      <c r="BW60" s="228"/>
      <c r="BX60" s="228"/>
      <c r="BY60" s="228"/>
      <c r="BZ60" s="228"/>
      <c r="CA60" s="228"/>
      <c r="CB60" s="228"/>
      <c r="CC60" s="228"/>
      <c r="CD60" s="228"/>
      <c r="CE60" s="228"/>
      <c r="CF60" s="228"/>
      <c r="CG60" s="228"/>
      <c r="CH60" s="228"/>
      <c r="CI60" s="228"/>
      <c r="CJ60" s="228"/>
      <c r="CK60" s="228"/>
      <c r="CL60" s="228"/>
      <c r="CM60" s="228"/>
      <c r="CN60" s="228"/>
      <c r="CO60" s="228"/>
      <c r="CP60" s="228"/>
      <c r="CQ60" s="228"/>
      <c r="CR60" s="228"/>
      <c r="CS60" s="228"/>
      <c r="CT60" s="228"/>
      <c r="CU60" s="228"/>
      <c r="CV60" s="228"/>
      <c r="CW60" s="228"/>
      <c r="CX60" s="228"/>
      <c r="CY60" s="228"/>
      <c r="CZ60" s="228"/>
      <c r="DA60" s="228"/>
      <c r="DB60" s="229"/>
      <c r="DC60" s="229"/>
      <c r="DD60" s="235"/>
      <c r="DE60" s="229"/>
      <c r="DF60" s="232"/>
    </row>
    <row r="61" spans="6:110" ht="11.25" hidden="1" customHeight="1">
      <c r="F61" s="233"/>
      <c r="G61" s="228"/>
      <c r="H61" s="228"/>
      <c r="I61" s="228"/>
      <c r="J61" s="228"/>
      <c r="K61" s="228" t="s">
        <v>1287</v>
      </c>
      <c r="L61" s="228"/>
      <c r="M61" s="228"/>
      <c r="N61" s="228"/>
      <c r="O61" s="228" t="s">
        <v>1288</v>
      </c>
      <c r="P61" s="228"/>
      <c r="Q61" s="228"/>
      <c r="R61" s="228" t="s">
        <v>1283</v>
      </c>
      <c r="S61" s="228"/>
      <c r="T61" s="228" t="str">
        <f>TEXT([127]기계경비총괄표!I7,"#,##0")</f>
        <v>72</v>
      </c>
      <c r="U61" s="228"/>
      <c r="V61" s="228"/>
      <c r="W61" s="228"/>
      <c r="X61" s="228"/>
      <c r="Y61" s="228" t="s">
        <v>1284</v>
      </c>
      <c r="Z61" s="228"/>
      <c r="AA61" s="228"/>
      <c r="AB61" s="228" t="str">
        <f>TEXT(O59,"#,##0.#######")</f>
        <v>20.83</v>
      </c>
      <c r="AC61" s="228"/>
      <c r="AD61" s="228"/>
      <c r="AE61" s="228"/>
      <c r="AF61" s="228"/>
      <c r="AG61" s="228"/>
      <c r="AH61" s="228"/>
      <c r="AI61" s="228"/>
      <c r="AJ61" s="228" t="s">
        <v>1285</v>
      </c>
      <c r="AK61" s="228"/>
      <c r="AL61" s="228" t="str">
        <f>TEXT(TRUNC(T61*O59,1),"#,##0.#")</f>
        <v>1,499.7</v>
      </c>
      <c r="AM61" s="228"/>
      <c r="AN61" s="228"/>
      <c r="AO61" s="228"/>
      <c r="AP61" s="228"/>
      <c r="AQ61" s="228"/>
      <c r="AR61" s="228"/>
      <c r="AS61" s="228"/>
      <c r="AT61" s="228"/>
      <c r="AU61" s="228"/>
      <c r="AV61" s="228"/>
      <c r="AW61" s="228"/>
      <c r="AX61" s="228"/>
      <c r="AY61" s="228"/>
      <c r="AZ61" s="228"/>
      <c r="BA61" s="228"/>
      <c r="BB61" s="228"/>
      <c r="BC61" s="228"/>
      <c r="BD61" s="228"/>
      <c r="BE61" s="228"/>
      <c r="BF61" s="228"/>
      <c r="BG61" s="228"/>
      <c r="BH61" s="228"/>
      <c r="BI61" s="228"/>
      <c r="BJ61" s="228"/>
      <c r="BK61" s="228"/>
      <c r="BL61" s="228"/>
      <c r="BM61" s="228"/>
      <c r="BN61" s="228"/>
      <c r="BO61" s="228"/>
      <c r="BP61" s="228"/>
      <c r="BQ61" s="228"/>
      <c r="BR61" s="228"/>
      <c r="BS61" s="228"/>
      <c r="BT61" s="228"/>
      <c r="BU61" s="228"/>
      <c r="BV61" s="228"/>
      <c r="BW61" s="228"/>
      <c r="BX61" s="228"/>
      <c r="BY61" s="228"/>
      <c r="BZ61" s="228"/>
      <c r="CA61" s="228"/>
      <c r="CB61" s="228"/>
      <c r="CC61" s="228"/>
      <c r="CD61" s="228"/>
      <c r="CE61" s="228"/>
      <c r="CF61" s="228"/>
      <c r="CG61" s="228"/>
      <c r="CH61" s="228"/>
      <c r="CI61" s="228"/>
      <c r="CJ61" s="228"/>
      <c r="CK61" s="228"/>
      <c r="CL61" s="228"/>
      <c r="CM61" s="228"/>
      <c r="CN61" s="228"/>
      <c r="CO61" s="228"/>
      <c r="CP61" s="228"/>
      <c r="CQ61" s="228"/>
      <c r="CR61" s="228"/>
      <c r="CS61" s="228"/>
      <c r="CT61" s="228"/>
      <c r="CU61" s="228"/>
      <c r="CV61" s="228"/>
      <c r="CW61" s="228"/>
      <c r="CX61" s="228"/>
      <c r="CY61" s="228"/>
      <c r="CZ61" s="228"/>
      <c r="DA61" s="228"/>
      <c r="DB61" s="229"/>
      <c r="DC61" s="229"/>
      <c r="DD61" s="235"/>
      <c r="DE61" s="229"/>
      <c r="DF61" s="232"/>
    </row>
    <row r="62" spans="6:110" ht="11.25" hidden="1" customHeight="1">
      <c r="F62" s="233"/>
      <c r="G62" s="228"/>
      <c r="H62" s="228"/>
      <c r="I62" s="228"/>
      <c r="J62" s="228"/>
      <c r="K62" s="228" t="s">
        <v>1320</v>
      </c>
      <c r="L62" s="228"/>
      <c r="M62" s="228"/>
      <c r="N62" s="228"/>
      <c r="O62" s="228" t="s">
        <v>1101</v>
      </c>
      <c r="P62" s="228"/>
      <c r="Q62" s="228"/>
      <c r="R62" s="228" t="s">
        <v>1283</v>
      </c>
      <c r="S62" s="228"/>
      <c r="T62" s="228"/>
      <c r="U62" s="228"/>
      <c r="V62" s="228"/>
      <c r="W62" s="228"/>
      <c r="X62" s="228"/>
      <c r="Y62" s="228"/>
      <c r="Z62" s="228"/>
      <c r="AA62" s="228"/>
      <c r="AB62" s="228"/>
      <c r="AC62" s="228"/>
      <c r="AD62" s="228"/>
      <c r="AE62" s="228"/>
      <c r="AF62" s="228"/>
      <c r="AG62" s="228"/>
      <c r="AH62" s="228"/>
      <c r="AI62" s="228" t="str">
        <f>TEXT(AL61,"#,##0.#######")</f>
        <v>1,499.7</v>
      </c>
      <c r="AJ62" s="228"/>
      <c r="AK62" s="228"/>
      <c r="AL62" s="228"/>
      <c r="AM62" s="228"/>
      <c r="AN62" s="228"/>
      <c r="AO62" s="228"/>
      <c r="AP62" s="228"/>
      <c r="AQ62" s="228"/>
      <c r="AR62" s="228"/>
      <c r="AS62" s="228"/>
      <c r="AT62" s="228"/>
      <c r="AU62" s="228"/>
      <c r="AV62" s="228"/>
      <c r="AW62" s="228"/>
      <c r="AX62" s="228"/>
      <c r="AY62" s="228"/>
      <c r="AZ62" s="228"/>
      <c r="BA62" s="228"/>
      <c r="BB62" s="228"/>
      <c r="BC62" s="228"/>
      <c r="BD62" s="228"/>
      <c r="BE62" s="228"/>
      <c r="BF62" s="228"/>
      <c r="BG62" s="228"/>
      <c r="BH62" s="228"/>
      <c r="BI62" s="228"/>
      <c r="BJ62" s="228"/>
      <c r="BK62" s="228"/>
      <c r="BL62" s="228"/>
      <c r="BM62" s="228"/>
      <c r="BN62" s="228"/>
      <c r="BO62" s="228"/>
      <c r="BP62" s="228"/>
      <c r="BQ62" s="228"/>
      <c r="BR62" s="228"/>
      <c r="BS62" s="228"/>
      <c r="BT62" s="228"/>
      <c r="BU62" s="228"/>
      <c r="BV62" s="228"/>
      <c r="BW62" s="228"/>
      <c r="BX62" s="228"/>
      <c r="BY62" s="228"/>
      <c r="BZ62" s="228"/>
      <c r="CA62" s="228"/>
      <c r="CB62" s="228"/>
      <c r="CC62" s="228"/>
      <c r="CD62" s="228"/>
      <c r="CE62" s="228"/>
      <c r="CF62" s="228"/>
      <c r="CG62" s="228"/>
      <c r="CH62" s="228"/>
      <c r="CI62" s="228"/>
      <c r="CJ62" s="228"/>
      <c r="CK62" s="228"/>
      <c r="CL62" s="228"/>
      <c r="CM62" s="228"/>
      <c r="CN62" s="228"/>
      <c r="CO62" s="228"/>
      <c r="CP62" s="228"/>
      <c r="CQ62" s="228"/>
      <c r="CR62" s="228"/>
      <c r="CS62" s="228"/>
      <c r="CT62" s="228"/>
      <c r="CU62" s="228"/>
      <c r="CV62" s="228"/>
      <c r="CW62" s="228"/>
      <c r="CX62" s="228"/>
      <c r="CY62" s="228"/>
      <c r="CZ62" s="228"/>
      <c r="DA62" s="228"/>
      <c r="DB62" s="229"/>
      <c r="DC62" s="229"/>
      <c r="DD62" s="235" t="str">
        <f>TEXT(AL61,"#,###.0")</f>
        <v>1,499.7</v>
      </c>
      <c r="DE62" s="229">
        <f>DC62+DB62+DD62</f>
        <v>1499.7</v>
      </c>
      <c r="DF62" s="232"/>
    </row>
    <row r="63" spans="6:110" ht="11.25" hidden="1" customHeight="1">
      <c r="F63" s="233"/>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c r="AQ63" s="228"/>
      <c r="AR63" s="228"/>
      <c r="AS63" s="228"/>
      <c r="AT63" s="228"/>
      <c r="AU63" s="228"/>
      <c r="AV63" s="228"/>
      <c r="AW63" s="228"/>
      <c r="AX63" s="228"/>
      <c r="AY63" s="228"/>
      <c r="AZ63" s="228"/>
      <c r="BA63" s="228"/>
      <c r="BB63" s="228"/>
      <c r="BC63" s="228"/>
      <c r="BD63" s="228"/>
      <c r="BE63" s="228"/>
      <c r="BF63" s="228"/>
      <c r="BG63" s="228"/>
      <c r="BH63" s="228"/>
      <c r="BI63" s="228"/>
      <c r="BJ63" s="228"/>
      <c r="BK63" s="228"/>
      <c r="BL63" s="228"/>
      <c r="BM63" s="228"/>
      <c r="BN63" s="228"/>
      <c r="BO63" s="228"/>
      <c r="BP63" s="228"/>
      <c r="BQ63" s="228"/>
      <c r="BR63" s="228"/>
      <c r="BS63" s="228"/>
      <c r="BT63" s="228"/>
      <c r="BU63" s="228"/>
      <c r="BV63" s="228"/>
      <c r="BW63" s="228"/>
      <c r="BX63" s="228"/>
      <c r="BY63" s="228"/>
      <c r="BZ63" s="228"/>
      <c r="CA63" s="228"/>
      <c r="CB63" s="228"/>
      <c r="CC63" s="228"/>
      <c r="CD63" s="228"/>
      <c r="CE63" s="228"/>
      <c r="CF63" s="228"/>
      <c r="CG63" s="228"/>
      <c r="CH63" s="228"/>
      <c r="CI63" s="228"/>
      <c r="CJ63" s="228"/>
      <c r="CK63" s="228"/>
      <c r="CL63" s="228"/>
      <c r="CM63" s="228"/>
      <c r="CN63" s="228"/>
      <c r="CO63" s="228"/>
      <c r="CP63" s="228"/>
      <c r="CQ63" s="228"/>
      <c r="CR63" s="228"/>
      <c r="CS63" s="228"/>
      <c r="CT63" s="228"/>
      <c r="CU63" s="228"/>
      <c r="CV63" s="228"/>
      <c r="CW63" s="228"/>
      <c r="CX63" s="228"/>
      <c r="CY63" s="228"/>
      <c r="CZ63" s="228"/>
      <c r="DA63" s="228"/>
      <c r="DB63" s="229"/>
      <c r="DC63" s="229"/>
      <c r="DD63" s="235"/>
      <c r="DE63" s="229"/>
      <c r="DF63" s="232"/>
    </row>
    <row r="64" spans="6:110" ht="11.25" hidden="1" customHeight="1">
      <c r="F64" s="233"/>
      <c r="G64" s="228"/>
      <c r="H64" s="228"/>
      <c r="I64" s="228"/>
      <c r="J64" s="228"/>
      <c r="K64" s="228" t="s">
        <v>1332</v>
      </c>
      <c r="L64" s="228"/>
      <c r="M64" s="228"/>
      <c r="N64" s="228" t="s">
        <v>1333</v>
      </c>
      <c r="O64" s="228"/>
      <c r="P64" s="228" t="s">
        <v>1292</v>
      </c>
      <c r="Q64" s="228" t="s">
        <v>1334</v>
      </c>
      <c r="R64" s="228"/>
      <c r="S64" s="228"/>
      <c r="T64" s="228"/>
      <c r="U64" s="228" t="s">
        <v>1293</v>
      </c>
      <c r="V64" s="228"/>
      <c r="W64" s="228" t="s">
        <v>1283</v>
      </c>
      <c r="X64" s="228"/>
      <c r="Y64" s="228"/>
      <c r="Z64" s="228"/>
      <c r="AA64" s="228"/>
      <c r="AB64" s="228"/>
      <c r="AC64" s="228"/>
      <c r="AD64" s="228"/>
      <c r="AE64" s="228"/>
      <c r="AF64" s="228"/>
      <c r="AG64" s="228"/>
      <c r="AH64" s="228"/>
      <c r="AI64" s="228"/>
      <c r="AJ64" s="228"/>
      <c r="AK64" s="228"/>
      <c r="AL64" s="228"/>
      <c r="AM64" s="228"/>
      <c r="AN64" s="228"/>
      <c r="AO64" s="228"/>
      <c r="AP64" s="228"/>
      <c r="AQ64" s="228"/>
      <c r="AR64" s="228"/>
      <c r="AS64" s="228"/>
      <c r="AT64" s="228"/>
      <c r="AU64" s="228"/>
      <c r="AV64" s="228"/>
      <c r="AW64" s="228"/>
      <c r="AX64" s="228"/>
      <c r="AY64" s="228"/>
      <c r="AZ64" s="228"/>
      <c r="BA64" s="228"/>
      <c r="BB64" s="228"/>
      <c r="BC64" s="228"/>
      <c r="BD64" s="228"/>
      <c r="BE64" s="228"/>
      <c r="BF64" s="228"/>
      <c r="BG64" s="228"/>
      <c r="BH64" s="228"/>
      <c r="BI64" s="228"/>
      <c r="BJ64" s="228"/>
      <c r="BK64" s="228"/>
      <c r="BL64" s="228"/>
      <c r="BM64" s="228"/>
      <c r="BN64" s="228"/>
      <c r="BO64" s="228"/>
      <c r="BP64" s="228"/>
      <c r="BQ64" s="228"/>
      <c r="BR64" s="228"/>
      <c r="BS64" s="228"/>
      <c r="BT64" s="228"/>
      <c r="BU64" s="228"/>
      <c r="BV64" s="228"/>
      <c r="BW64" s="228"/>
      <c r="BX64" s="228"/>
      <c r="BY64" s="228"/>
      <c r="BZ64" s="228"/>
      <c r="CA64" s="228"/>
      <c r="CB64" s="228"/>
      <c r="CC64" s="228"/>
      <c r="CD64" s="228"/>
      <c r="CE64" s="228"/>
      <c r="CF64" s="228"/>
      <c r="CG64" s="228"/>
      <c r="CH64" s="228"/>
      <c r="CI64" s="228"/>
      <c r="CJ64" s="228"/>
      <c r="CK64" s="228"/>
      <c r="CL64" s="228"/>
      <c r="CM64" s="228"/>
      <c r="CN64" s="228"/>
      <c r="CO64" s="228"/>
      <c r="CP64" s="228"/>
      <c r="CQ64" s="228"/>
      <c r="CR64" s="228"/>
      <c r="CS64" s="228"/>
      <c r="CT64" s="228"/>
      <c r="CU64" s="228"/>
      <c r="CV64" s="228"/>
      <c r="CW64" s="228"/>
      <c r="CX64" s="228"/>
      <c r="CY64" s="228"/>
      <c r="CZ64" s="228"/>
      <c r="DA64" s="228"/>
      <c r="DB64" s="229"/>
      <c r="DC64" s="229"/>
      <c r="DD64" s="235"/>
      <c r="DE64" s="229"/>
      <c r="DF64" s="232"/>
    </row>
    <row r="65" spans="6:110" ht="11.25" hidden="1" customHeight="1">
      <c r="F65" s="233"/>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c r="AQ65" s="228"/>
      <c r="AR65" s="228"/>
      <c r="AS65" s="228"/>
      <c r="AT65" s="228"/>
      <c r="AU65" s="228"/>
      <c r="AV65" s="228"/>
      <c r="AW65" s="228"/>
      <c r="AX65" s="228"/>
      <c r="AY65" s="228"/>
      <c r="AZ65" s="228"/>
      <c r="BA65" s="228"/>
      <c r="BB65" s="228"/>
      <c r="BC65" s="228"/>
      <c r="BD65" s="228"/>
      <c r="BE65" s="228"/>
      <c r="BF65" s="228"/>
      <c r="BG65" s="228"/>
      <c r="BH65" s="228"/>
      <c r="BI65" s="228"/>
      <c r="BJ65" s="228"/>
      <c r="BK65" s="228"/>
      <c r="BL65" s="228"/>
      <c r="BM65" s="228"/>
      <c r="BN65" s="228"/>
      <c r="BO65" s="228"/>
      <c r="BP65" s="228"/>
      <c r="BQ65" s="228"/>
      <c r="BR65" s="228"/>
      <c r="BS65" s="228"/>
      <c r="BT65" s="228"/>
      <c r="BU65" s="228"/>
      <c r="BV65" s="228"/>
      <c r="BW65" s="228"/>
      <c r="BX65" s="228"/>
      <c r="BY65" s="228"/>
      <c r="BZ65" s="228"/>
      <c r="CA65" s="228"/>
      <c r="CB65" s="228"/>
      <c r="CC65" s="228"/>
      <c r="CD65" s="228"/>
      <c r="CE65" s="228"/>
      <c r="CF65" s="228"/>
      <c r="CG65" s="228"/>
      <c r="CH65" s="228"/>
      <c r="CI65" s="228"/>
      <c r="CJ65" s="228"/>
      <c r="CK65" s="228"/>
      <c r="CL65" s="228"/>
      <c r="CM65" s="228"/>
      <c r="CN65" s="228"/>
      <c r="CO65" s="228"/>
      <c r="CP65" s="228"/>
      <c r="CQ65" s="228"/>
      <c r="CR65" s="228"/>
      <c r="CS65" s="228"/>
      <c r="CT65" s="228"/>
      <c r="CU65" s="228"/>
      <c r="CV65" s="228"/>
      <c r="CW65" s="228"/>
      <c r="CX65" s="228"/>
      <c r="CY65" s="228"/>
      <c r="CZ65" s="228"/>
      <c r="DA65" s="228"/>
      <c r="DB65" s="229"/>
      <c r="DC65" s="229"/>
      <c r="DD65" s="235"/>
      <c r="DE65" s="229"/>
      <c r="DF65" s="232"/>
    </row>
    <row r="66" spans="6:110" ht="11.25" hidden="1" customHeight="1">
      <c r="F66" s="233"/>
      <c r="G66" s="228"/>
      <c r="H66" s="228"/>
      <c r="I66" s="228"/>
      <c r="J66" s="228"/>
      <c r="K66" s="228" t="s">
        <v>1289</v>
      </c>
      <c r="L66" s="228"/>
      <c r="M66" s="228"/>
      <c r="N66" s="228"/>
      <c r="O66" s="228"/>
      <c r="P66" s="228"/>
      <c r="Q66" s="228"/>
      <c r="R66" s="228"/>
      <c r="S66" s="228" t="str">
        <f>TEXT([127]자재단가!R9,"#,##0.#######")</f>
        <v>79.6</v>
      </c>
      <c r="T66" s="228"/>
      <c r="U66" s="228"/>
      <c r="V66" s="228"/>
      <c r="W66" s="228"/>
      <c r="X66" s="228"/>
      <c r="Y66" s="228"/>
      <c r="Z66" s="228" t="s">
        <v>1284</v>
      </c>
      <c r="AA66" s="228"/>
      <c r="AB66" s="228"/>
      <c r="AC66" s="228" t="str">
        <f>TEXT(126,"#,##0.#######")</f>
        <v>126.</v>
      </c>
      <c r="AD66" s="228"/>
      <c r="AE66" s="228"/>
      <c r="AF66" s="228"/>
      <c r="AG66" s="228"/>
      <c r="AH66" s="228"/>
      <c r="AI66" s="228" t="s">
        <v>1285</v>
      </c>
      <c r="AJ66" s="228"/>
      <c r="AK66" s="228" t="str">
        <f>TEXT(TRUNC(S66*AC66,1),"#,##0.#")</f>
        <v>10,029.6</v>
      </c>
      <c r="AL66" s="228"/>
      <c r="AM66" s="228"/>
      <c r="AN66" s="228"/>
      <c r="AO66" s="228"/>
      <c r="AP66" s="228"/>
      <c r="AQ66" s="228"/>
      <c r="AR66" s="228"/>
      <c r="AS66" s="228"/>
      <c r="AT66" s="228"/>
      <c r="AU66" s="228"/>
      <c r="AV66" s="228"/>
      <c r="AW66" s="228"/>
      <c r="AX66" s="228"/>
      <c r="AY66" s="228"/>
      <c r="AZ66" s="228"/>
      <c r="BA66" s="228"/>
      <c r="BB66" s="228"/>
      <c r="BC66" s="228"/>
      <c r="BD66" s="228"/>
      <c r="BE66" s="228"/>
      <c r="BF66" s="228"/>
      <c r="BG66" s="228"/>
      <c r="BH66" s="228"/>
      <c r="BI66" s="228"/>
      <c r="BJ66" s="228"/>
      <c r="BK66" s="228"/>
      <c r="BL66" s="228"/>
      <c r="BM66" s="228"/>
      <c r="BN66" s="228"/>
      <c r="BO66" s="228"/>
      <c r="BP66" s="228"/>
      <c r="BQ66" s="228"/>
      <c r="BR66" s="228"/>
      <c r="BS66" s="228"/>
      <c r="BT66" s="228"/>
      <c r="BU66" s="228"/>
      <c r="BV66" s="228"/>
      <c r="BW66" s="228"/>
      <c r="BX66" s="228"/>
      <c r="BY66" s="228"/>
      <c r="BZ66" s="228"/>
      <c r="CA66" s="228"/>
      <c r="CB66" s="228"/>
      <c r="CC66" s="228"/>
      <c r="CD66" s="228"/>
      <c r="CE66" s="228"/>
      <c r="CF66" s="228"/>
      <c r="CG66" s="228"/>
      <c r="CH66" s="228"/>
      <c r="CI66" s="228"/>
      <c r="CJ66" s="228"/>
      <c r="CK66" s="228"/>
      <c r="CL66" s="228"/>
      <c r="CM66" s="228"/>
      <c r="CN66" s="228"/>
      <c r="CO66" s="228"/>
      <c r="CP66" s="228"/>
      <c r="CQ66" s="228"/>
      <c r="CR66" s="228"/>
      <c r="CS66" s="228"/>
      <c r="CT66" s="228"/>
      <c r="CU66" s="228"/>
      <c r="CV66" s="228"/>
      <c r="CW66" s="228"/>
      <c r="CX66" s="228"/>
      <c r="CY66" s="228"/>
      <c r="CZ66" s="228"/>
      <c r="DA66" s="228"/>
      <c r="DB66" s="229"/>
      <c r="DC66" s="229"/>
      <c r="DD66" s="235" t="str">
        <f>AK66</f>
        <v>10,029.6</v>
      </c>
      <c r="DE66" s="229">
        <f>DC66+DB66+DD66</f>
        <v>10029.6</v>
      </c>
      <c r="DF66" s="232"/>
    </row>
    <row r="67" spans="6:110" ht="11.25" hidden="1" customHeight="1">
      <c r="F67" s="233"/>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8"/>
      <c r="AL67" s="228"/>
      <c r="AM67" s="228"/>
      <c r="AN67" s="228"/>
      <c r="AO67" s="228"/>
      <c r="AP67" s="228"/>
      <c r="AQ67" s="228"/>
      <c r="AR67" s="228"/>
      <c r="AS67" s="228"/>
      <c r="AT67" s="228"/>
      <c r="AU67" s="228"/>
      <c r="AV67" s="228"/>
      <c r="AW67" s="228"/>
      <c r="AX67" s="228"/>
      <c r="AY67" s="228"/>
      <c r="AZ67" s="228"/>
      <c r="BA67" s="228"/>
      <c r="BB67" s="228"/>
      <c r="BC67" s="228"/>
      <c r="BD67" s="228"/>
      <c r="BE67" s="228"/>
      <c r="BF67" s="228"/>
      <c r="BG67" s="228"/>
      <c r="BH67" s="228"/>
      <c r="BI67" s="228"/>
      <c r="BJ67" s="228"/>
      <c r="BK67" s="228"/>
      <c r="BL67" s="228"/>
      <c r="BM67" s="228"/>
      <c r="BN67" s="228"/>
      <c r="BO67" s="228"/>
      <c r="BP67" s="228"/>
      <c r="BQ67" s="228"/>
      <c r="BR67" s="228"/>
      <c r="BS67" s="228"/>
      <c r="BT67" s="228"/>
      <c r="BU67" s="228"/>
      <c r="BV67" s="228"/>
      <c r="BW67" s="228"/>
      <c r="BX67" s="228"/>
      <c r="BY67" s="228"/>
      <c r="BZ67" s="228"/>
      <c r="CA67" s="228"/>
      <c r="CB67" s="228"/>
      <c r="CC67" s="228"/>
      <c r="CD67" s="228"/>
      <c r="CE67" s="228"/>
      <c r="CF67" s="228"/>
      <c r="CG67" s="228"/>
      <c r="CH67" s="228"/>
      <c r="CI67" s="228"/>
      <c r="CJ67" s="228"/>
      <c r="CK67" s="228"/>
      <c r="CL67" s="228"/>
      <c r="CM67" s="228"/>
      <c r="CN67" s="228"/>
      <c r="CO67" s="228"/>
      <c r="CP67" s="228"/>
      <c r="CQ67" s="228"/>
      <c r="CR67" s="228"/>
      <c r="CS67" s="228"/>
      <c r="CT67" s="228"/>
      <c r="CU67" s="228"/>
      <c r="CV67" s="228"/>
      <c r="CW67" s="228"/>
      <c r="CX67" s="228"/>
      <c r="CY67" s="228"/>
      <c r="CZ67" s="228"/>
      <c r="DA67" s="228"/>
      <c r="DB67" s="229"/>
      <c r="DC67" s="229"/>
      <c r="DD67" s="235"/>
      <c r="DE67" s="229"/>
      <c r="DF67" s="232"/>
    </row>
    <row r="68" spans="6:110" ht="11.25" hidden="1" customHeight="1">
      <c r="F68" s="233"/>
      <c r="G68" s="228"/>
      <c r="H68" s="228" t="s">
        <v>1297</v>
      </c>
      <c r="I68" s="228"/>
      <c r="J68" s="228"/>
      <c r="K68" s="228" t="s">
        <v>1298</v>
      </c>
      <c r="L68" s="228"/>
      <c r="M68" s="228"/>
      <c r="N68" s="228"/>
      <c r="O68" s="228"/>
      <c r="P68" s="228" t="s">
        <v>1101</v>
      </c>
      <c r="Q68" s="228"/>
      <c r="R68" s="228"/>
      <c r="S68" s="228"/>
      <c r="T68" s="228"/>
      <c r="U68" s="228"/>
      <c r="V68" s="228"/>
      <c r="W68" s="228"/>
      <c r="X68" s="228"/>
      <c r="Y68" s="228"/>
      <c r="Z68" s="228"/>
      <c r="AA68" s="228"/>
      <c r="AB68" s="228"/>
      <c r="AC68" s="228"/>
      <c r="AD68" s="228"/>
      <c r="AE68" s="228"/>
      <c r="AF68" s="228"/>
      <c r="AG68" s="228"/>
      <c r="AH68" s="228"/>
      <c r="AI68" s="228"/>
      <c r="AJ68" s="228"/>
      <c r="AK68" s="228"/>
      <c r="AL68" s="228"/>
      <c r="AM68" s="228"/>
      <c r="AN68" s="228"/>
      <c r="AO68" s="228"/>
      <c r="AP68" s="228"/>
      <c r="AQ68" s="228"/>
      <c r="AR68" s="228"/>
      <c r="AS68" s="228"/>
      <c r="AT68" s="228"/>
      <c r="AU68" s="228"/>
      <c r="AV68" s="228"/>
      <c r="AW68" s="228"/>
      <c r="AX68" s="228"/>
      <c r="AY68" s="228"/>
      <c r="AZ68" s="228"/>
      <c r="BA68" s="228"/>
      <c r="BB68" s="228"/>
      <c r="BC68" s="228"/>
      <c r="BD68" s="228"/>
      <c r="BE68" s="228"/>
      <c r="BF68" s="228"/>
      <c r="BG68" s="228"/>
      <c r="BH68" s="228"/>
      <c r="BI68" s="228"/>
      <c r="BJ68" s="228"/>
      <c r="BK68" s="228"/>
      <c r="BL68" s="228"/>
      <c r="BM68" s="228"/>
      <c r="BN68" s="228"/>
      <c r="BO68" s="228"/>
      <c r="BP68" s="228"/>
      <c r="BQ68" s="228"/>
      <c r="BR68" s="228"/>
      <c r="BS68" s="228"/>
      <c r="BT68" s="228"/>
      <c r="BU68" s="228"/>
      <c r="BV68" s="228"/>
      <c r="BW68" s="228"/>
      <c r="BX68" s="228"/>
      <c r="BY68" s="228"/>
      <c r="BZ68" s="228"/>
      <c r="CA68" s="228"/>
      <c r="CB68" s="228"/>
      <c r="CC68" s="228"/>
      <c r="CD68" s="228"/>
      <c r="CE68" s="228"/>
      <c r="CF68" s="228"/>
      <c r="CG68" s="228"/>
      <c r="CH68" s="228"/>
      <c r="CI68" s="228"/>
      <c r="CJ68" s="228"/>
      <c r="CK68" s="228"/>
      <c r="CL68" s="228"/>
      <c r="CM68" s="228"/>
      <c r="CN68" s="228"/>
      <c r="CO68" s="228"/>
      <c r="CP68" s="228"/>
      <c r="CQ68" s="228"/>
      <c r="CR68" s="228"/>
      <c r="CS68" s="228"/>
      <c r="CT68" s="228"/>
      <c r="CU68" s="228"/>
      <c r="CV68" s="228"/>
      <c r="CW68" s="228"/>
      <c r="CX68" s="228"/>
      <c r="CY68" s="228"/>
      <c r="CZ68" s="228"/>
      <c r="DA68" s="228"/>
      <c r="DB68" s="229"/>
      <c r="DC68" s="229"/>
      <c r="DD68" s="235"/>
      <c r="DE68" s="229"/>
      <c r="DF68" s="232"/>
    </row>
    <row r="69" spans="6:110" ht="11.25" hidden="1" customHeight="1">
      <c r="F69" s="233"/>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8"/>
      <c r="AL69" s="228"/>
      <c r="AM69" s="228"/>
      <c r="AN69" s="228"/>
      <c r="AO69" s="228"/>
      <c r="AP69" s="228"/>
      <c r="AQ69" s="228"/>
      <c r="AR69" s="228"/>
      <c r="AS69" s="228"/>
      <c r="AT69" s="228"/>
      <c r="AU69" s="228"/>
      <c r="AV69" s="228"/>
      <c r="AW69" s="228"/>
      <c r="AX69" s="228"/>
      <c r="AY69" s="228"/>
      <c r="AZ69" s="228"/>
      <c r="BA69" s="228"/>
      <c r="BB69" s="228"/>
      <c r="BC69" s="228"/>
      <c r="BD69" s="228"/>
      <c r="BE69" s="228"/>
      <c r="BF69" s="228"/>
      <c r="BG69" s="228"/>
      <c r="BH69" s="228"/>
      <c r="BI69" s="228"/>
      <c r="BJ69" s="228"/>
      <c r="BK69" s="228"/>
      <c r="BL69" s="228"/>
      <c r="BM69" s="228"/>
      <c r="BN69" s="228"/>
      <c r="BO69" s="228"/>
      <c r="BP69" s="228"/>
      <c r="BQ69" s="228"/>
      <c r="BR69" s="228"/>
      <c r="BS69" s="228"/>
      <c r="BT69" s="228"/>
      <c r="BU69" s="228"/>
      <c r="BV69" s="228"/>
      <c r="BW69" s="228"/>
      <c r="BX69" s="228"/>
      <c r="BY69" s="228"/>
      <c r="BZ69" s="228"/>
      <c r="CA69" s="228"/>
      <c r="CB69" s="228"/>
      <c r="CC69" s="228"/>
      <c r="CD69" s="228"/>
      <c r="CE69" s="228"/>
      <c r="CF69" s="228"/>
      <c r="CG69" s="228"/>
      <c r="CH69" s="228"/>
      <c r="CI69" s="228"/>
      <c r="CJ69" s="228"/>
      <c r="CK69" s="228"/>
      <c r="CL69" s="228"/>
      <c r="CM69" s="228"/>
      <c r="CN69" s="228"/>
      <c r="CO69" s="228"/>
      <c r="CP69" s="228"/>
      <c r="CQ69" s="228"/>
      <c r="CR69" s="228"/>
      <c r="CS69" s="228"/>
      <c r="CT69" s="228"/>
      <c r="CU69" s="228"/>
      <c r="CV69" s="228"/>
      <c r="CW69" s="228"/>
      <c r="CX69" s="228"/>
      <c r="CY69" s="228"/>
      <c r="CZ69" s="228"/>
      <c r="DA69" s="228"/>
      <c r="DB69" s="229"/>
      <c r="DC69" s="229"/>
      <c r="DD69" s="235"/>
      <c r="DE69" s="229"/>
      <c r="DF69" s="232"/>
    </row>
    <row r="70" spans="6:110" ht="11.25" hidden="1" customHeight="1">
      <c r="F70" s="233"/>
      <c r="G70" s="228"/>
      <c r="H70" s="228"/>
      <c r="I70" s="228"/>
      <c r="J70" s="228"/>
      <c r="K70" s="228"/>
      <c r="L70" s="228" t="s">
        <v>1279</v>
      </c>
      <c r="M70" s="228"/>
      <c r="N70" s="228"/>
      <c r="O70" s="228"/>
      <c r="P70" s="228"/>
      <c r="Q70" s="228"/>
      <c r="R70" s="228"/>
      <c r="S70" s="228" t="s">
        <v>1283</v>
      </c>
      <c r="T70" s="228"/>
      <c r="U70" s="228" t="str">
        <f>TEXT(TRUNC(DC49,0),"#,##0")</f>
        <v>5,079,558</v>
      </c>
      <c r="V70" s="228"/>
      <c r="W70" s="228"/>
      <c r="X70" s="228"/>
      <c r="Y70" s="228"/>
      <c r="Z70" s="228"/>
      <c r="AA70" s="228"/>
      <c r="AB70" s="228"/>
      <c r="AC70" s="228"/>
      <c r="AD70" s="228"/>
      <c r="AE70" s="228"/>
      <c r="AF70" s="228"/>
      <c r="AG70" s="228"/>
      <c r="AH70" s="228"/>
      <c r="AI70" s="228"/>
      <c r="AJ70" s="228"/>
      <c r="AK70" s="228"/>
      <c r="AL70" s="228"/>
      <c r="AM70" s="228"/>
      <c r="AN70" s="228"/>
      <c r="AO70" s="228"/>
      <c r="AP70" s="228"/>
      <c r="AQ70" s="228"/>
      <c r="AR70" s="228"/>
      <c r="AS70" s="228"/>
      <c r="AT70" s="228"/>
      <c r="AU70" s="228"/>
      <c r="AV70" s="228"/>
      <c r="AW70" s="228"/>
      <c r="AX70" s="228"/>
      <c r="AY70" s="228"/>
      <c r="AZ70" s="228"/>
      <c r="BA70" s="228"/>
      <c r="BB70" s="228"/>
      <c r="BC70" s="228"/>
      <c r="BD70" s="228"/>
      <c r="BE70" s="228"/>
      <c r="BF70" s="228"/>
      <c r="BG70" s="228"/>
      <c r="BH70" s="228"/>
      <c r="BI70" s="228"/>
      <c r="BJ70" s="228"/>
      <c r="BK70" s="228"/>
      <c r="BL70" s="228"/>
      <c r="BM70" s="228"/>
      <c r="BN70" s="228"/>
      <c r="BO70" s="228"/>
      <c r="BP70" s="228"/>
      <c r="BQ70" s="228"/>
      <c r="BR70" s="228"/>
      <c r="BS70" s="228"/>
      <c r="BT70" s="228"/>
      <c r="BU70" s="228"/>
      <c r="BV70" s="228"/>
      <c r="BW70" s="228"/>
      <c r="BX70" s="228"/>
      <c r="BY70" s="228"/>
      <c r="BZ70" s="228"/>
      <c r="CA70" s="228"/>
      <c r="CB70" s="228"/>
      <c r="CC70" s="228"/>
      <c r="CD70" s="228"/>
      <c r="CE70" s="228"/>
      <c r="CF70" s="228"/>
      <c r="CG70" s="228"/>
      <c r="CH70" s="228"/>
      <c r="CI70" s="228"/>
      <c r="CJ70" s="228"/>
      <c r="CK70" s="228"/>
      <c r="CL70" s="228"/>
      <c r="CM70" s="228"/>
      <c r="CN70" s="228"/>
      <c r="CO70" s="228"/>
      <c r="CP70" s="228"/>
      <c r="CQ70" s="228"/>
      <c r="CR70" s="228"/>
      <c r="CS70" s="228"/>
      <c r="CT70" s="228"/>
      <c r="CU70" s="228"/>
      <c r="CV70" s="228"/>
      <c r="CW70" s="228"/>
      <c r="CX70" s="228"/>
      <c r="CY70" s="228"/>
      <c r="CZ70" s="228"/>
      <c r="DA70" s="228"/>
      <c r="DB70" s="229"/>
      <c r="DC70" s="229"/>
      <c r="DD70" s="235"/>
      <c r="DE70" s="229"/>
      <c r="DF70" s="232"/>
    </row>
    <row r="71" spans="6:110" ht="11.25" hidden="1" customHeight="1">
      <c r="F71" s="233"/>
      <c r="G71" s="228"/>
      <c r="H71" s="228"/>
      <c r="I71" s="228"/>
      <c r="J71" s="228"/>
      <c r="K71" s="228"/>
      <c r="L71" s="228" t="s">
        <v>1280</v>
      </c>
      <c r="M71" s="228"/>
      <c r="N71" s="228"/>
      <c r="O71" s="228"/>
      <c r="P71" s="228"/>
      <c r="Q71" s="228"/>
      <c r="R71" s="228"/>
      <c r="S71" s="228" t="s">
        <v>1283</v>
      </c>
      <c r="T71" s="228"/>
      <c r="U71" s="228" t="str">
        <f>TEXT(DB37,"#,###.##")</f>
        <v>93,612.4</v>
      </c>
      <c r="V71" s="228"/>
      <c r="W71" s="228"/>
      <c r="X71" s="228"/>
      <c r="Y71" s="228"/>
      <c r="Z71" s="228"/>
      <c r="AA71" s="228"/>
      <c r="AB71" s="228"/>
      <c r="AC71" s="228"/>
      <c r="AD71" s="228" t="s">
        <v>1299</v>
      </c>
      <c r="AE71" s="228"/>
      <c r="AF71" s="228" t="str">
        <f>TEXT(DB53,"#,###.##")</f>
        <v>152,386.7</v>
      </c>
      <c r="AG71" s="228"/>
      <c r="AH71" s="228"/>
      <c r="AI71" s="228"/>
      <c r="AJ71" s="228"/>
      <c r="AK71" s="228"/>
      <c r="AL71" s="228"/>
      <c r="AM71" s="228"/>
      <c r="AN71" s="228"/>
      <c r="AO71" s="228"/>
      <c r="AP71" s="228" t="s">
        <v>1285</v>
      </c>
      <c r="AQ71" s="228"/>
      <c r="AR71" s="228"/>
      <c r="AS71" s="228" t="str">
        <f>TEXT(TRUNC(DB37+DB53,0),"#,##0")</f>
        <v>245,999</v>
      </c>
      <c r="AT71" s="228"/>
      <c r="AU71" s="228"/>
      <c r="AV71" s="228"/>
      <c r="AW71" s="228"/>
      <c r="AX71" s="228"/>
      <c r="AY71" s="228"/>
      <c r="AZ71" s="228"/>
      <c r="BA71" s="228"/>
      <c r="BB71" s="228"/>
      <c r="BC71" s="228"/>
      <c r="BD71" s="228"/>
      <c r="BE71" s="228"/>
      <c r="BF71" s="228"/>
      <c r="BG71" s="228"/>
      <c r="BH71" s="228"/>
      <c r="BI71" s="228"/>
      <c r="BJ71" s="228"/>
      <c r="BK71" s="228"/>
      <c r="BL71" s="228"/>
      <c r="BM71" s="228"/>
      <c r="BN71" s="228"/>
      <c r="BO71" s="228"/>
      <c r="BP71" s="228"/>
      <c r="BQ71" s="228"/>
      <c r="BR71" s="228"/>
      <c r="BS71" s="228"/>
      <c r="BT71" s="228"/>
      <c r="BU71" s="228"/>
      <c r="BV71" s="228"/>
      <c r="BW71" s="228"/>
      <c r="BX71" s="228"/>
      <c r="BY71" s="228"/>
      <c r="BZ71" s="228"/>
      <c r="CA71" s="228"/>
      <c r="CB71" s="228"/>
      <c r="CC71" s="228"/>
      <c r="CD71" s="228"/>
      <c r="CE71" s="228"/>
      <c r="CF71" s="228"/>
      <c r="CG71" s="228"/>
      <c r="CH71" s="228"/>
      <c r="CI71" s="228"/>
      <c r="CJ71" s="228"/>
      <c r="CK71" s="228"/>
      <c r="CL71" s="228"/>
      <c r="CM71" s="228"/>
      <c r="CN71" s="228"/>
      <c r="CO71" s="228"/>
      <c r="CP71" s="228"/>
      <c r="CQ71" s="228"/>
      <c r="CR71" s="228"/>
      <c r="CS71" s="228"/>
      <c r="CT71" s="228"/>
      <c r="CU71" s="228"/>
      <c r="CV71" s="228"/>
      <c r="CW71" s="228"/>
      <c r="CX71" s="228"/>
      <c r="CY71" s="228"/>
      <c r="CZ71" s="228"/>
      <c r="DA71" s="228"/>
      <c r="DB71" s="229"/>
      <c r="DC71" s="229"/>
      <c r="DD71" s="235"/>
      <c r="DE71" s="229"/>
      <c r="DF71" s="232"/>
    </row>
    <row r="72" spans="6:110" ht="11.25" hidden="1" customHeight="1">
      <c r="F72" s="233"/>
      <c r="G72" s="228"/>
      <c r="H72" s="228"/>
      <c r="I72" s="228"/>
      <c r="J72" s="228"/>
      <c r="K72" s="228"/>
      <c r="L72" s="228" t="s">
        <v>1287</v>
      </c>
      <c r="M72" s="228"/>
      <c r="N72" s="228"/>
      <c r="O72" s="228"/>
      <c r="P72" s="228" t="s">
        <v>1288</v>
      </c>
      <c r="Q72" s="228"/>
      <c r="R72" s="228"/>
      <c r="S72" s="228" t="s">
        <v>1283</v>
      </c>
      <c r="T72" s="228"/>
      <c r="U72" s="228" t="str">
        <f>TEXT(DD62,"#,###.##")</f>
        <v>1,499.7</v>
      </c>
      <c r="V72" s="228"/>
      <c r="W72" s="228"/>
      <c r="X72" s="228"/>
      <c r="Y72" s="228"/>
      <c r="Z72" s="228"/>
      <c r="AA72" s="228"/>
      <c r="AB72" s="228"/>
      <c r="AC72" s="228" t="s">
        <v>1299</v>
      </c>
      <c r="AD72" s="228"/>
      <c r="AE72" s="228" t="str">
        <f>TEXT(DD66,"#,###.##")</f>
        <v>10,029.6</v>
      </c>
      <c r="AF72" s="228"/>
      <c r="AG72" s="228"/>
      <c r="AH72" s="228"/>
      <c r="AI72" s="228"/>
      <c r="AJ72" s="228"/>
      <c r="AK72" s="228"/>
      <c r="AL72" s="228"/>
      <c r="AM72" s="228"/>
      <c r="AN72" s="228" t="s">
        <v>1285</v>
      </c>
      <c r="AO72" s="228"/>
      <c r="AP72" s="228"/>
      <c r="AQ72" s="228" t="str">
        <f>TEXT(TRUNC(DD62+DD66,0),"#,##0")</f>
        <v>11,529</v>
      </c>
      <c r="AR72" s="228"/>
      <c r="AS72" s="228"/>
      <c r="AT72" s="228"/>
      <c r="AU72" s="228"/>
      <c r="AV72" s="228"/>
      <c r="AW72" s="228"/>
      <c r="AX72" s="228"/>
      <c r="AY72" s="228"/>
      <c r="AZ72" s="228"/>
      <c r="BA72" s="228"/>
      <c r="BB72" s="228"/>
      <c r="BC72" s="228"/>
      <c r="BD72" s="228"/>
      <c r="BE72" s="228"/>
      <c r="BF72" s="228"/>
      <c r="BG72" s="228"/>
      <c r="BH72" s="228"/>
      <c r="BI72" s="228"/>
      <c r="BJ72" s="228"/>
      <c r="BK72" s="228"/>
      <c r="BL72" s="228"/>
      <c r="BM72" s="228"/>
      <c r="BN72" s="228"/>
      <c r="BO72" s="228"/>
      <c r="BP72" s="228"/>
      <c r="BQ72" s="228"/>
      <c r="BR72" s="228"/>
      <c r="BS72" s="228"/>
      <c r="BT72" s="228"/>
      <c r="BU72" s="228"/>
      <c r="BV72" s="228"/>
      <c r="BW72" s="228"/>
      <c r="BX72" s="228"/>
      <c r="BY72" s="228"/>
      <c r="BZ72" s="228"/>
      <c r="CA72" s="228"/>
      <c r="CB72" s="228"/>
      <c r="CC72" s="228"/>
      <c r="CD72" s="228"/>
      <c r="CE72" s="228"/>
      <c r="CF72" s="228"/>
      <c r="CG72" s="228"/>
      <c r="CH72" s="228"/>
      <c r="CI72" s="228"/>
      <c r="CJ72" s="228"/>
      <c r="CK72" s="228"/>
      <c r="CL72" s="228"/>
      <c r="CM72" s="228"/>
      <c r="CN72" s="228"/>
      <c r="CO72" s="228"/>
      <c r="CP72" s="228"/>
      <c r="CQ72" s="228"/>
      <c r="CR72" s="228"/>
      <c r="CS72" s="228"/>
      <c r="CT72" s="228"/>
      <c r="CU72" s="228"/>
      <c r="CV72" s="228"/>
      <c r="CW72" s="228"/>
      <c r="CX72" s="228"/>
      <c r="CY72" s="228"/>
      <c r="CZ72" s="228"/>
      <c r="DA72" s="228"/>
      <c r="DB72" s="229"/>
      <c r="DC72" s="229"/>
      <c r="DD72" s="235"/>
      <c r="DE72" s="229"/>
      <c r="DF72" s="232"/>
    </row>
    <row r="73" spans="6:110" ht="11.25" hidden="1" customHeight="1">
      <c r="F73" s="233"/>
      <c r="G73" s="228"/>
      <c r="H73" s="228"/>
      <c r="I73" s="228"/>
      <c r="J73" s="228"/>
      <c r="K73" s="228"/>
      <c r="L73" s="228"/>
      <c r="M73" s="228"/>
      <c r="N73" s="228" t="s">
        <v>1101</v>
      </c>
      <c r="O73" s="228"/>
      <c r="P73" s="228"/>
      <c r="Q73" s="228"/>
      <c r="R73" s="228"/>
      <c r="S73" s="228" t="s">
        <v>1283</v>
      </c>
      <c r="T73" s="228"/>
      <c r="U73" s="228"/>
      <c r="V73" s="228" t="str">
        <f>TEXT(U70+AS71+AQ72,"#,##0")</f>
        <v>5,337,086</v>
      </c>
      <c r="W73" s="228"/>
      <c r="X73" s="228"/>
      <c r="Y73" s="228"/>
      <c r="Z73" s="228"/>
      <c r="AA73" s="228"/>
      <c r="AB73" s="228"/>
      <c r="AC73" s="228"/>
      <c r="AD73" s="228"/>
      <c r="AE73" s="228"/>
      <c r="AF73" s="228"/>
      <c r="AG73" s="228"/>
      <c r="AH73" s="228"/>
      <c r="AI73" s="228"/>
      <c r="AJ73" s="228"/>
      <c r="AK73" s="228"/>
      <c r="AL73" s="228"/>
      <c r="AM73" s="228"/>
      <c r="AN73" s="228"/>
      <c r="AO73" s="228"/>
      <c r="AP73" s="228"/>
      <c r="AQ73" s="228"/>
      <c r="AR73" s="228"/>
      <c r="AS73" s="228"/>
      <c r="AT73" s="228"/>
      <c r="AU73" s="228"/>
      <c r="AV73" s="228"/>
      <c r="AW73" s="228"/>
      <c r="AX73" s="228"/>
      <c r="AY73" s="228"/>
      <c r="AZ73" s="228"/>
      <c r="BA73" s="228"/>
      <c r="BB73" s="228"/>
      <c r="BC73" s="228"/>
      <c r="BD73" s="228"/>
      <c r="BE73" s="228"/>
      <c r="BF73" s="228"/>
      <c r="BG73" s="228"/>
      <c r="BH73" s="228"/>
      <c r="BI73" s="228"/>
      <c r="BJ73" s="228"/>
      <c r="BK73" s="228"/>
      <c r="BL73" s="228"/>
      <c r="BM73" s="228"/>
      <c r="BN73" s="228"/>
      <c r="BO73" s="228"/>
      <c r="BP73" s="228"/>
      <c r="BQ73" s="228"/>
      <c r="BR73" s="228"/>
      <c r="BS73" s="228"/>
      <c r="BT73" s="228"/>
      <c r="BU73" s="228"/>
      <c r="BV73" s="228"/>
      <c r="BW73" s="228"/>
      <c r="BX73" s="228"/>
      <c r="BY73" s="228"/>
      <c r="BZ73" s="228"/>
      <c r="CA73" s="228"/>
      <c r="CB73" s="228"/>
      <c r="CC73" s="228"/>
      <c r="CD73" s="228"/>
      <c r="CE73" s="228"/>
      <c r="CF73" s="228"/>
      <c r="CG73" s="228"/>
      <c r="CH73" s="228"/>
      <c r="CI73" s="228"/>
      <c r="CJ73" s="228"/>
      <c r="CK73" s="228"/>
      <c r="CL73" s="228"/>
      <c r="CM73" s="228"/>
      <c r="CN73" s="228"/>
      <c r="CO73" s="228"/>
      <c r="CP73" s="228"/>
      <c r="CQ73" s="228"/>
      <c r="CR73" s="228"/>
      <c r="CS73" s="228"/>
      <c r="CT73" s="228"/>
      <c r="CU73" s="228"/>
      <c r="CV73" s="228"/>
      <c r="CW73" s="228"/>
      <c r="CX73" s="228"/>
      <c r="CY73" s="228"/>
      <c r="CZ73" s="228"/>
      <c r="DA73" s="228"/>
      <c r="DB73" s="229" t="str">
        <f>TEXT(AS71,"#,##0")</f>
        <v>245,999</v>
      </c>
      <c r="DC73" s="229" t="str">
        <f>TEXT(U70,"#,##0")</f>
        <v>5,079,558</v>
      </c>
      <c r="DD73" s="235" t="str">
        <f>TEXT(AQ72,"#,##0")</f>
        <v>11,529</v>
      </c>
      <c r="DE73" s="248">
        <f>DC73+DB73+DD73</f>
        <v>5337086</v>
      </c>
      <c r="DF73" s="232"/>
    </row>
    <row r="74" spans="6:110" ht="11.25" hidden="1" customHeight="1">
      <c r="F74" s="233"/>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8"/>
      <c r="AL74" s="228"/>
      <c r="AM74" s="228"/>
      <c r="AN74" s="228"/>
      <c r="AO74" s="228"/>
      <c r="AP74" s="228"/>
      <c r="AQ74" s="228"/>
      <c r="AR74" s="228"/>
      <c r="AS74" s="228"/>
      <c r="AT74" s="228"/>
      <c r="AU74" s="228"/>
      <c r="AV74" s="228"/>
      <c r="AW74" s="228"/>
      <c r="AX74" s="228"/>
      <c r="AY74" s="228"/>
      <c r="AZ74" s="228"/>
      <c r="BA74" s="228"/>
      <c r="BB74" s="228"/>
      <c r="BC74" s="228"/>
      <c r="BD74" s="228"/>
      <c r="BE74" s="228"/>
      <c r="BF74" s="228"/>
      <c r="BG74" s="228"/>
      <c r="BH74" s="228"/>
      <c r="BI74" s="228"/>
      <c r="BJ74" s="228"/>
      <c r="BK74" s="228"/>
      <c r="BL74" s="228"/>
      <c r="BM74" s="228"/>
      <c r="BN74" s="228"/>
      <c r="BO74" s="228"/>
      <c r="BP74" s="228"/>
      <c r="BQ74" s="228"/>
      <c r="BR74" s="228"/>
      <c r="BS74" s="228"/>
      <c r="BT74" s="228"/>
      <c r="BU74" s="228"/>
      <c r="BV74" s="228"/>
      <c r="BW74" s="228"/>
      <c r="BX74" s="228"/>
      <c r="BY74" s="228"/>
      <c r="BZ74" s="228"/>
      <c r="CA74" s="228"/>
      <c r="CB74" s="228"/>
      <c r="CC74" s="228"/>
      <c r="CD74" s="228"/>
      <c r="CE74" s="228"/>
      <c r="CF74" s="228"/>
      <c r="CG74" s="228"/>
      <c r="CH74" s="228"/>
      <c r="CI74" s="228"/>
      <c r="CJ74" s="228"/>
      <c r="CK74" s="228"/>
      <c r="CL74" s="228"/>
      <c r="CM74" s="228"/>
      <c r="CN74" s="228"/>
      <c r="CO74" s="228"/>
      <c r="CP74" s="228"/>
      <c r="CQ74" s="228"/>
      <c r="CR74" s="228"/>
      <c r="CS74" s="228"/>
      <c r="CT74" s="228"/>
      <c r="CU74" s="228"/>
      <c r="CV74" s="228"/>
      <c r="CW74" s="228"/>
      <c r="CX74" s="228"/>
      <c r="CY74" s="228"/>
      <c r="CZ74" s="228"/>
      <c r="DA74" s="228"/>
      <c r="DB74" s="229"/>
      <c r="DC74" s="229"/>
      <c r="DD74" s="235"/>
      <c r="DE74" s="229"/>
      <c r="DF74" s="232"/>
    </row>
    <row r="75" spans="6:110" ht="11.25" hidden="1" customHeight="1">
      <c r="F75" s="233"/>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8"/>
      <c r="AK75" s="228"/>
      <c r="AL75" s="228"/>
      <c r="AM75" s="228"/>
      <c r="AN75" s="228"/>
      <c r="AO75" s="228"/>
      <c r="AP75" s="228"/>
      <c r="AQ75" s="228"/>
      <c r="AR75" s="228"/>
      <c r="AS75" s="228"/>
      <c r="AT75" s="228"/>
      <c r="AU75" s="228"/>
      <c r="AV75" s="228"/>
      <c r="AW75" s="228"/>
      <c r="AX75" s="228"/>
      <c r="AY75" s="228"/>
      <c r="AZ75" s="228"/>
      <c r="BA75" s="228"/>
      <c r="BB75" s="228"/>
      <c r="BC75" s="228"/>
      <c r="BD75" s="228"/>
      <c r="BE75" s="228"/>
      <c r="BF75" s="228"/>
      <c r="BG75" s="228"/>
      <c r="BH75" s="228"/>
      <c r="BI75" s="228"/>
      <c r="BJ75" s="228"/>
      <c r="BK75" s="228"/>
      <c r="BL75" s="228"/>
      <c r="BM75" s="228"/>
      <c r="BN75" s="228"/>
      <c r="BO75" s="228"/>
      <c r="BP75" s="228"/>
      <c r="BQ75" s="228"/>
      <c r="BR75" s="228"/>
      <c r="BS75" s="228"/>
      <c r="BT75" s="228"/>
      <c r="BU75" s="228"/>
      <c r="BV75" s="228"/>
      <c r="BW75" s="228"/>
      <c r="BX75" s="228"/>
      <c r="BY75" s="228"/>
      <c r="BZ75" s="228"/>
      <c r="CA75" s="228"/>
      <c r="CB75" s="228"/>
      <c r="CC75" s="228"/>
      <c r="CD75" s="228"/>
      <c r="CE75" s="228"/>
      <c r="CF75" s="228"/>
      <c r="CG75" s="228"/>
      <c r="CH75" s="228"/>
      <c r="CI75" s="228"/>
      <c r="CJ75" s="228"/>
      <c r="CK75" s="228"/>
      <c r="CL75" s="228"/>
      <c r="CM75" s="228"/>
      <c r="CN75" s="228"/>
      <c r="CO75" s="228"/>
      <c r="CP75" s="228"/>
      <c r="CQ75" s="228"/>
      <c r="CR75" s="228"/>
      <c r="CS75" s="228"/>
      <c r="CT75" s="228"/>
      <c r="CU75" s="228"/>
      <c r="CV75" s="228"/>
      <c r="CW75" s="228"/>
      <c r="CX75" s="228"/>
      <c r="CY75" s="228"/>
      <c r="CZ75" s="228"/>
      <c r="DA75" s="228"/>
      <c r="DB75" s="229"/>
      <c r="DC75" s="229"/>
      <c r="DD75" s="235"/>
      <c r="DE75" s="229"/>
      <c r="DF75" s="232"/>
    </row>
    <row r="76" spans="6:110" ht="11.25" hidden="1" customHeight="1">
      <c r="F76" s="233"/>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8"/>
      <c r="AL76" s="228"/>
      <c r="AM76" s="228"/>
      <c r="AN76" s="228"/>
      <c r="AO76" s="228"/>
      <c r="AP76" s="228"/>
      <c r="AQ76" s="228"/>
      <c r="AR76" s="228"/>
      <c r="AS76" s="228"/>
      <c r="AT76" s="228"/>
      <c r="AU76" s="228"/>
      <c r="AV76" s="228"/>
      <c r="AW76" s="228"/>
      <c r="AX76" s="228"/>
      <c r="AY76" s="228"/>
      <c r="AZ76" s="228"/>
      <c r="BA76" s="228"/>
      <c r="BB76" s="228"/>
      <c r="BC76" s="228"/>
      <c r="BD76" s="228"/>
      <c r="BE76" s="228"/>
      <c r="BF76" s="228"/>
      <c r="BG76" s="228"/>
      <c r="BH76" s="228"/>
      <c r="BI76" s="228"/>
      <c r="BJ76" s="228"/>
      <c r="BK76" s="228"/>
      <c r="BL76" s="228"/>
      <c r="BM76" s="228"/>
      <c r="BN76" s="228"/>
      <c r="BO76" s="228"/>
      <c r="BP76" s="228"/>
      <c r="BQ76" s="228"/>
      <c r="BR76" s="228"/>
      <c r="BS76" s="228"/>
      <c r="BT76" s="228"/>
      <c r="BU76" s="228"/>
      <c r="BV76" s="228"/>
      <c r="BW76" s="228"/>
      <c r="BX76" s="228"/>
      <c r="BY76" s="228"/>
      <c r="BZ76" s="228"/>
      <c r="CA76" s="228"/>
      <c r="CB76" s="228"/>
      <c r="CC76" s="228"/>
      <c r="CD76" s="228"/>
      <c r="CE76" s="228"/>
      <c r="CF76" s="228"/>
      <c r="CG76" s="228"/>
      <c r="CH76" s="228"/>
      <c r="CI76" s="228"/>
      <c r="CJ76" s="228"/>
      <c r="CK76" s="228"/>
      <c r="CL76" s="228"/>
      <c r="CM76" s="228"/>
      <c r="CN76" s="228"/>
      <c r="CO76" s="228"/>
      <c r="CP76" s="228"/>
      <c r="CQ76" s="228"/>
      <c r="CR76" s="228"/>
      <c r="CS76" s="228"/>
      <c r="CT76" s="228"/>
      <c r="CU76" s="228"/>
      <c r="CV76" s="228"/>
      <c r="CW76" s="228"/>
      <c r="CX76" s="228"/>
      <c r="CY76" s="228"/>
      <c r="CZ76" s="228"/>
      <c r="DA76" s="228"/>
      <c r="DB76" s="229"/>
      <c r="DC76" s="229"/>
      <c r="DD76" s="235"/>
      <c r="DE76" s="229"/>
      <c r="DF76" s="232"/>
    </row>
    <row r="77" spans="6:110" ht="11.25" hidden="1" customHeight="1">
      <c r="F77" s="233"/>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8"/>
      <c r="AL77" s="228"/>
      <c r="AM77" s="228"/>
      <c r="AN77" s="228"/>
      <c r="AO77" s="228"/>
      <c r="AP77" s="228"/>
      <c r="AQ77" s="228"/>
      <c r="AR77" s="228"/>
      <c r="AS77" s="228"/>
      <c r="AT77" s="228"/>
      <c r="AU77" s="228"/>
      <c r="AV77" s="228"/>
      <c r="AW77" s="228"/>
      <c r="AX77" s="228"/>
      <c r="AY77" s="228"/>
      <c r="AZ77" s="228"/>
      <c r="BA77" s="228"/>
      <c r="BB77" s="228"/>
      <c r="BC77" s="228"/>
      <c r="BD77" s="228"/>
      <c r="BE77" s="228"/>
      <c r="BF77" s="228"/>
      <c r="BG77" s="228"/>
      <c r="BH77" s="228"/>
      <c r="BI77" s="228"/>
      <c r="BJ77" s="228"/>
      <c r="BK77" s="228"/>
      <c r="BL77" s="228"/>
      <c r="BM77" s="228"/>
      <c r="BN77" s="228"/>
      <c r="BO77" s="228"/>
      <c r="BP77" s="228"/>
      <c r="BQ77" s="228"/>
      <c r="BR77" s="228"/>
      <c r="BS77" s="228"/>
      <c r="BT77" s="228"/>
      <c r="BU77" s="228"/>
      <c r="BV77" s="228"/>
      <c r="BW77" s="228"/>
      <c r="BX77" s="228"/>
      <c r="BY77" s="228"/>
      <c r="BZ77" s="228"/>
      <c r="CA77" s="228"/>
      <c r="CB77" s="228"/>
      <c r="CC77" s="228"/>
      <c r="CD77" s="228"/>
      <c r="CE77" s="228"/>
      <c r="CF77" s="228"/>
      <c r="CG77" s="228"/>
      <c r="CH77" s="228"/>
      <c r="CI77" s="228"/>
      <c r="CJ77" s="228"/>
      <c r="CK77" s="228"/>
      <c r="CL77" s="228"/>
      <c r="CM77" s="228"/>
      <c r="CN77" s="228"/>
      <c r="CO77" s="228"/>
      <c r="CP77" s="228"/>
      <c r="CQ77" s="228"/>
      <c r="CR77" s="228"/>
      <c r="CS77" s="228"/>
      <c r="CT77" s="228"/>
      <c r="CU77" s="228"/>
      <c r="CV77" s="228"/>
      <c r="CW77" s="228"/>
      <c r="CX77" s="228"/>
      <c r="CY77" s="228"/>
      <c r="CZ77" s="228"/>
      <c r="DA77" s="228"/>
      <c r="DB77" s="229"/>
      <c r="DC77" s="229"/>
      <c r="DD77" s="235"/>
      <c r="DE77" s="229"/>
      <c r="DF77" s="232"/>
    </row>
    <row r="78" spans="6:110" ht="11.25" hidden="1" customHeight="1">
      <c r="F78" s="233"/>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8"/>
      <c r="AL78" s="228"/>
      <c r="AM78" s="228"/>
      <c r="AN78" s="228"/>
      <c r="AO78" s="228"/>
      <c r="AP78" s="228"/>
      <c r="AQ78" s="228"/>
      <c r="AR78" s="228"/>
      <c r="AS78" s="228"/>
      <c r="AT78" s="228"/>
      <c r="AU78" s="228"/>
      <c r="AV78" s="228"/>
      <c r="AW78" s="228"/>
      <c r="AX78" s="228"/>
      <c r="AY78" s="228"/>
      <c r="AZ78" s="228"/>
      <c r="BA78" s="228"/>
      <c r="BB78" s="228"/>
      <c r="BC78" s="228"/>
      <c r="BD78" s="228"/>
      <c r="BE78" s="228"/>
      <c r="BF78" s="228"/>
      <c r="BG78" s="228"/>
      <c r="BH78" s="228"/>
      <c r="BI78" s="228"/>
      <c r="BJ78" s="228"/>
      <c r="BK78" s="228"/>
      <c r="BL78" s="228"/>
      <c r="BM78" s="228"/>
      <c r="BN78" s="228"/>
      <c r="BO78" s="228"/>
      <c r="BP78" s="228"/>
      <c r="BQ78" s="228"/>
      <c r="BR78" s="228"/>
      <c r="BS78" s="228"/>
      <c r="BT78" s="228"/>
      <c r="BU78" s="228"/>
      <c r="BV78" s="228"/>
      <c r="BW78" s="228"/>
      <c r="BX78" s="228"/>
      <c r="BY78" s="228"/>
      <c r="BZ78" s="228"/>
      <c r="CA78" s="228"/>
      <c r="CB78" s="228"/>
      <c r="CC78" s="228"/>
      <c r="CD78" s="228"/>
      <c r="CE78" s="228"/>
      <c r="CF78" s="228"/>
      <c r="CG78" s="228"/>
      <c r="CH78" s="228"/>
      <c r="CI78" s="228"/>
      <c r="CJ78" s="228"/>
      <c r="CK78" s="228"/>
      <c r="CL78" s="228"/>
      <c r="CM78" s="228"/>
      <c r="CN78" s="228"/>
      <c r="CO78" s="228"/>
      <c r="CP78" s="228"/>
      <c r="CQ78" s="228"/>
      <c r="CR78" s="228"/>
      <c r="CS78" s="228"/>
      <c r="CT78" s="228"/>
      <c r="CU78" s="228"/>
      <c r="CV78" s="228"/>
      <c r="CW78" s="228"/>
      <c r="CX78" s="228"/>
      <c r="CY78" s="228"/>
      <c r="CZ78" s="228"/>
      <c r="DA78" s="228"/>
      <c r="DB78" s="229"/>
      <c r="DC78" s="229"/>
      <c r="DD78" s="235"/>
      <c r="DE78" s="229"/>
      <c r="DF78" s="232"/>
    </row>
    <row r="79" spans="6:110" ht="11.25" hidden="1" customHeight="1">
      <c r="F79" s="243"/>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4"/>
      <c r="AL79" s="244"/>
      <c r="AM79" s="244"/>
      <c r="AN79" s="244"/>
      <c r="AO79" s="244"/>
      <c r="AP79" s="244"/>
      <c r="AQ79" s="244"/>
      <c r="AR79" s="244"/>
      <c r="AS79" s="244"/>
      <c r="AT79" s="244"/>
      <c r="AU79" s="244"/>
      <c r="AV79" s="244"/>
      <c r="AW79" s="244"/>
      <c r="AX79" s="244"/>
      <c r="AY79" s="244"/>
      <c r="AZ79" s="244"/>
      <c r="BA79" s="244"/>
      <c r="BB79" s="244"/>
      <c r="BC79" s="244"/>
      <c r="BD79" s="244"/>
      <c r="BE79" s="244"/>
      <c r="BF79" s="244"/>
      <c r="BG79" s="244"/>
      <c r="BH79" s="244"/>
      <c r="BI79" s="244"/>
      <c r="BJ79" s="244"/>
      <c r="BK79" s="244"/>
      <c r="BL79" s="244"/>
      <c r="BM79" s="244"/>
      <c r="BN79" s="244"/>
      <c r="BO79" s="244"/>
      <c r="BP79" s="244"/>
      <c r="BQ79" s="244"/>
      <c r="BR79" s="244"/>
      <c r="BS79" s="244"/>
      <c r="BT79" s="244"/>
      <c r="BU79" s="244"/>
      <c r="BV79" s="244"/>
      <c r="BW79" s="244"/>
      <c r="BX79" s="244"/>
      <c r="BY79" s="244"/>
      <c r="BZ79" s="244"/>
      <c r="CA79" s="244"/>
      <c r="CB79" s="244"/>
      <c r="CC79" s="244"/>
      <c r="CD79" s="244"/>
      <c r="CE79" s="244"/>
      <c r="CF79" s="244"/>
      <c r="CG79" s="244"/>
      <c r="CH79" s="244"/>
      <c r="CI79" s="244"/>
      <c r="CJ79" s="244"/>
      <c r="CK79" s="244"/>
      <c r="CL79" s="244"/>
      <c r="CM79" s="244"/>
      <c r="CN79" s="244"/>
      <c r="CO79" s="244"/>
      <c r="CP79" s="244"/>
      <c r="CQ79" s="244"/>
      <c r="CR79" s="244"/>
      <c r="CS79" s="244"/>
      <c r="CT79" s="244"/>
      <c r="CU79" s="244"/>
      <c r="CV79" s="244"/>
      <c r="CW79" s="244"/>
      <c r="CX79" s="244"/>
      <c r="CY79" s="244"/>
      <c r="CZ79" s="244"/>
      <c r="DA79" s="244"/>
      <c r="DB79" s="245"/>
      <c r="DC79" s="245"/>
      <c r="DD79" s="247"/>
      <c r="DE79" s="245"/>
      <c r="DF79" s="232"/>
    </row>
    <row r="80" spans="6:110">
      <c r="F80" s="249"/>
      <c r="G80" s="249"/>
      <c r="H80" s="249"/>
      <c r="I80" s="249"/>
      <c r="J80" s="249"/>
    </row>
  </sheetData>
  <mergeCells count="13">
    <mergeCell ref="U23:AE23"/>
    <mergeCell ref="AE16:AM16"/>
    <mergeCell ref="AQ16:AT16"/>
    <mergeCell ref="BI16:BV16"/>
    <mergeCell ref="U22:AE22"/>
    <mergeCell ref="AI22:AU22"/>
    <mergeCell ref="AZ22:BL22"/>
    <mergeCell ref="F1:DE1"/>
    <mergeCell ref="F3:DA3"/>
    <mergeCell ref="AK10:AT10"/>
    <mergeCell ref="AX10:BA10"/>
    <mergeCell ref="BM10:BP10"/>
    <mergeCell ref="BW10:CJ10"/>
  </mergeCells>
  <phoneticPr fontId="2" type="noConversion"/>
  <pageMargins left="0.51181102362204722" right="3.937007874015748E-2" top="0.94488188976377963" bottom="0.59055118110236215" header="0.5" footer="0.5"/>
  <pageSetup paperSize="9" scale="70"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Sheet48"/>
  <dimension ref="A1:P77"/>
  <sheetViews>
    <sheetView view="pageBreakPreview" topLeftCell="B1" workbookViewId="0">
      <selection activeCell="H9" sqref="H9"/>
    </sheetView>
  </sheetViews>
  <sheetFormatPr defaultRowHeight="16.5"/>
  <cols>
    <col min="1" max="1" width="9" style="3" hidden="1" customWidth="1"/>
    <col min="2" max="2" width="5.625" customWidth="1"/>
    <col min="3" max="3" width="22.625" customWidth="1"/>
    <col min="4" max="4" width="15.625" customWidth="1"/>
    <col min="5" max="5" width="5.625" style="4" customWidth="1"/>
    <col min="6" max="6" width="12.625" customWidth="1"/>
    <col min="7" max="7" width="8.625" customWidth="1"/>
    <col min="8" max="8" width="12.625" customWidth="1"/>
    <col min="9" max="9" width="8.625" customWidth="1"/>
    <col min="10" max="10" width="12.625" customWidth="1"/>
    <col min="11" max="11" width="8.625" customWidth="1"/>
    <col min="12" max="12" width="10.625" customWidth="1"/>
    <col min="13" max="13" width="10.625" style="3" customWidth="1"/>
    <col min="14" max="14" width="10.625" customWidth="1"/>
    <col min="15" max="15" width="12.625" customWidth="1"/>
    <col min="16" max="16" width="10.625" style="4" customWidth="1"/>
  </cols>
  <sheetData>
    <row r="1" spans="1:16" ht="50.1" customHeight="1">
      <c r="B1" s="336" t="s">
        <v>383</v>
      </c>
      <c r="C1" s="336"/>
      <c r="D1" s="336"/>
      <c r="E1" s="336"/>
      <c r="F1" s="336"/>
      <c r="G1" s="336"/>
      <c r="H1" s="336"/>
      <c r="I1" s="336"/>
      <c r="J1" s="336"/>
      <c r="K1" s="336"/>
      <c r="L1" s="336"/>
      <c r="M1" s="336"/>
      <c r="N1" s="336"/>
      <c r="O1" s="336"/>
      <c r="P1" s="336"/>
    </row>
    <row r="2" spans="1:16">
      <c r="B2" s="11"/>
      <c r="C2" s="11"/>
      <c r="D2" s="11"/>
      <c r="E2" s="6"/>
      <c r="F2" s="11"/>
      <c r="G2" s="11"/>
      <c r="H2" s="11"/>
      <c r="I2" s="11"/>
      <c r="J2" s="11"/>
      <c r="K2" s="11"/>
      <c r="L2" s="11"/>
      <c r="M2" s="258"/>
      <c r="N2" s="11"/>
      <c r="O2" s="11"/>
    </row>
    <row r="3" spans="1:16" s="89" customFormat="1" ht="20.100000000000001" customHeight="1">
      <c r="A3" s="88"/>
      <c r="B3" s="351">
        <f>+설치일위!B3+1</f>
        <v>4</v>
      </c>
      <c r="C3" s="351"/>
      <c r="D3" s="63"/>
      <c r="E3" s="61"/>
      <c r="F3" s="63"/>
      <c r="G3" s="63"/>
      <c r="H3" s="63"/>
      <c r="I3" s="63"/>
      <c r="J3" s="63"/>
      <c r="K3" s="63"/>
      <c r="L3" s="63"/>
      <c r="M3" s="259"/>
      <c r="N3" s="63"/>
      <c r="P3" s="285" t="s">
        <v>14</v>
      </c>
    </row>
    <row r="4" spans="1:16" s="79" customFormat="1" ht="24.95" customHeight="1">
      <c r="A4" s="90"/>
      <c r="B4" s="350" t="s">
        <v>332</v>
      </c>
      <c r="C4" s="350" t="s">
        <v>333</v>
      </c>
      <c r="D4" s="350" t="s">
        <v>40</v>
      </c>
      <c r="E4" s="350" t="s">
        <v>41</v>
      </c>
      <c r="F4" s="350" t="s">
        <v>334</v>
      </c>
      <c r="G4" s="350"/>
      <c r="H4" s="350" t="s">
        <v>335</v>
      </c>
      <c r="I4" s="350"/>
      <c r="J4" s="350" t="s">
        <v>336</v>
      </c>
      <c r="K4" s="350"/>
      <c r="L4" s="350" t="s">
        <v>388</v>
      </c>
      <c r="M4" s="347" t="s">
        <v>337</v>
      </c>
      <c r="N4" s="348" t="s">
        <v>338</v>
      </c>
      <c r="O4" s="350" t="s">
        <v>339</v>
      </c>
      <c r="P4" s="350" t="s">
        <v>47</v>
      </c>
    </row>
    <row r="5" spans="1:16" s="79" customFormat="1" ht="24.95" customHeight="1">
      <c r="A5" s="90"/>
      <c r="B5" s="350"/>
      <c r="C5" s="350"/>
      <c r="D5" s="350"/>
      <c r="E5" s="350"/>
      <c r="F5" s="27" t="s">
        <v>48</v>
      </c>
      <c r="G5" s="27" t="s">
        <v>340</v>
      </c>
      <c r="H5" s="27" t="s">
        <v>48</v>
      </c>
      <c r="I5" s="27" t="s">
        <v>340</v>
      </c>
      <c r="J5" s="27" t="s">
        <v>48</v>
      </c>
      <c r="K5" s="27" t="s">
        <v>340</v>
      </c>
      <c r="L5" s="350"/>
      <c r="M5" s="347"/>
      <c r="N5" s="349"/>
      <c r="O5" s="350"/>
      <c r="P5" s="350"/>
    </row>
    <row r="6" spans="1:16" s="46" customFormat="1" ht="24.95" customHeight="1">
      <c r="A6" s="91" t="str">
        <f t="shared" ref="A6" si="0">+CONCATENATE(C6,D6,E6)</f>
        <v>용접봉3.2mmkg</v>
      </c>
      <c r="B6" s="55">
        <v>1</v>
      </c>
      <c r="C6" s="93" t="s">
        <v>704</v>
      </c>
      <c r="D6" s="93" t="s">
        <v>705</v>
      </c>
      <c r="E6" s="55" t="s">
        <v>695</v>
      </c>
      <c r="F6" s="143"/>
      <c r="G6" s="125"/>
      <c r="H6" s="141"/>
      <c r="I6" s="92"/>
      <c r="J6" s="141"/>
      <c r="K6" s="92"/>
      <c r="L6" s="53"/>
      <c r="M6" s="54"/>
      <c r="N6" s="53"/>
      <c r="O6" s="141"/>
      <c r="P6" s="55"/>
    </row>
    <row r="7" spans="1:16" s="46" customFormat="1" ht="24.95" customHeight="1">
      <c r="A7" s="91" t="str">
        <f t="shared" ref="A7:A10" si="1">+CONCATENATE(C7,D7,E7)</f>
        <v>산소99%ℓ</v>
      </c>
      <c r="B7" s="55">
        <f>+B6+1</f>
        <v>2</v>
      </c>
      <c r="C7" s="93" t="s">
        <v>706</v>
      </c>
      <c r="D7" s="161" t="s">
        <v>770</v>
      </c>
      <c r="E7" s="55" t="s">
        <v>341</v>
      </c>
      <c r="F7" s="144"/>
      <c r="G7" s="126"/>
      <c r="H7" s="144"/>
      <c r="I7" s="127"/>
      <c r="J7" s="144"/>
      <c r="K7" s="128"/>
      <c r="L7" s="53"/>
      <c r="M7" s="54"/>
      <c r="N7" s="53"/>
      <c r="O7" s="141"/>
      <c r="P7" s="55"/>
    </row>
    <row r="8" spans="1:16" s="46" customFormat="1" ht="24.95" customHeight="1">
      <c r="A8" s="91" t="str">
        <f t="shared" ref="A8:A9" si="2">+CONCATENATE(C8,D8,E8)</f>
        <v>산소99%병</v>
      </c>
      <c r="B8" s="55">
        <f t="shared" ref="B8:B70" si="3">+B7+1</f>
        <v>3</v>
      </c>
      <c r="C8" s="93" t="s">
        <v>706</v>
      </c>
      <c r="D8" s="160" t="s">
        <v>770</v>
      </c>
      <c r="E8" s="55" t="s">
        <v>769</v>
      </c>
      <c r="F8" s="144"/>
      <c r="G8" s="126"/>
      <c r="H8" s="144"/>
      <c r="I8" s="127"/>
      <c r="J8" s="144"/>
      <c r="K8" s="128"/>
      <c r="L8" s="53"/>
      <c r="M8" s="54"/>
      <c r="N8" s="53"/>
      <c r="O8" s="141"/>
      <c r="P8" s="55"/>
    </row>
    <row r="9" spans="1:16" s="46" customFormat="1" ht="24.95" customHeight="1">
      <c r="A9" s="91" t="str">
        <f t="shared" si="2"/>
        <v>아세틸렌98%(용접용)ℓ</v>
      </c>
      <c r="B9" s="55">
        <f t="shared" si="3"/>
        <v>4</v>
      </c>
      <c r="C9" s="93" t="s">
        <v>707</v>
      </c>
      <c r="D9" s="161" t="s">
        <v>771</v>
      </c>
      <c r="E9" s="55" t="s">
        <v>341</v>
      </c>
      <c r="F9" s="144"/>
      <c r="G9" s="126"/>
      <c r="H9" s="144"/>
      <c r="I9" s="127"/>
      <c r="J9" s="144"/>
      <c r="K9" s="128"/>
      <c r="L9" s="53"/>
      <c r="M9" s="54"/>
      <c r="N9" s="53"/>
      <c r="O9" s="141"/>
      <c r="P9" s="55"/>
    </row>
    <row r="10" spans="1:16" s="46" customFormat="1" ht="24.95" customHeight="1">
      <c r="A10" s="91" t="str">
        <f t="shared" si="1"/>
        <v>아세틸렌98%(용접용)kg</v>
      </c>
      <c r="B10" s="55">
        <f t="shared" si="3"/>
        <v>5</v>
      </c>
      <c r="C10" s="93" t="s">
        <v>707</v>
      </c>
      <c r="D10" s="161" t="s">
        <v>771</v>
      </c>
      <c r="E10" s="55" t="s">
        <v>695</v>
      </c>
      <c r="F10" s="144"/>
      <c r="G10" s="126"/>
      <c r="H10" s="144"/>
      <c r="I10" s="127"/>
      <c r="J10" s="144"/>
      <c r="K10" s="128"/>
      <c r="L10" s="53"/>
      <c r="M10" s="54"/>
      <c r="N10" s="53"/>
      <c r="O10" s="141"/>
      <c r="P10" s="55"/>
    </row>
    <row r="11" spans="1:16" s="46" customFormat="1" ht="24.95" customHeight="1">
      <c r="A11" s="91" t="str">
        <f t="shared" ref="A11:A75" si="4">+CONCATENATE(C11,D11,E11)</f>
        <v>경유저유황 0.001%ℓ</v>
      </c>
      <c r="B11" s="55">
        <f t="shared" si="3"/>
        <v>6</v>
      </c>
      <c r="C11" s="93" t="s">
        <v>777</v>
      </c>
      <c r="D11" s="161" t="s">
        <v>776</v>
      </c>
      <c r="E11" s="55" t="s">
        <v>778</v>
      </c>
      <c r="F11" s="144"/>
      <c r="G11" s="126"/>
      <c r="H11" s="144"/>
      <c r="I11" s="127"/>
      <c r="J11" s="144"/>
      <c r="K11" s="128"/>
      <c r="L11" s="53"/>
      <c r="M11" s="54"/>
      <c r="N11" s="53"/>
      <c r="O11" s="141"/>
      <c r="P11" s="55"/>
    </row>
    <row r="12" spans="1:16" s="46" customFormat="1" ht="24.95" customHeight="1">
      <c r="A12" s="91" t="str">
        <f t="shared" si="4"/>
        <v>외송각재㎥</v>
      </c>
      <c r="B12" s="55">
        <f t="shared" si="3"/>
        <v>7</v>
      </c>
      <c r="C12" s="165" t="s">
        <v>783</v>
      </c>
      <c r="D12" s="161"/>
      <c r="E12" s="82" t="s">
        <v>384</v>
      </c>
      <c r="F12" s="143"/>
      <c r="G12" s="125"/>
      <c r="H12" s="143"/>
      <c r="I12" s="125"/>
      <c r="J12" s="143"/>
      <c r="K12" s="125"/>
      <c r="L12" s="53"/>
      <c r="M12" s="54"/>
      <c r="N12" s="53"/>
      <c r="O12" s="141"/>
      <c r="P12" s="55"/>
    </row>
    <row r="13" spans="1:16" s="46" customFormat="1" ht="24.95" customHeight="1">
      <c r="A13" s="91" t="str">
        <f t="shared" si="4"/>
        <v>내수합판12㎜*4'*8'㎡</v>
      </c>
      <c r="B13" s="55">
        <f t="shared" si="3"/>
        <v>8</v>
      </c>
      <c r="C13" s="165" t="s">
        <v>784</v>
      </c>
      <c r="D13" s="161" t="s">
        <v>785</v>
      </c>
      <c r="E13" s="82" t="s">
        <v>0</v>
      </c>
      <c r="F13" s="143"/>
      <c r="G13" s="125"/>
      <c r="H13" s="143"/>
      <c r="I13" s="125"/>
      <c r="J13" s="143"/>
      <c r="K13" s="125"/>
      <c r="L13" s="53"/>
      <c r="M13" s="54"/>
      <c r="N13" s="53"/>
      <c r="O13" s="141"/>
      <c r="P13" s="55"/>
    </row>
    <row r="14" spans="1:16" s="46" customFormat="1" ht="24.95" customHeight="1">
      <c r="A14" s="91" t="str">
        <f t="shared" si="4"/>
        <v>전력Kwh</v>
      </c>
      <c r="B14" s="55">
        <f t="shared" si="3"/>
        <v>9</v>
      </c>
      <c r="C14" s="93" t="s">
        <v>919</v>
      </c>
      <c r="D14" s="161"/>
      <c r="E14" s="55" t="s">
        <v>709</v>
      </c>
      <c r="F14" s="143"/>
      <c r="G14" s="125"/>
      <c r="H14" s="143"/>
      <c r="I14" s="125"/>
      <c r="J14" s="143"/>
      <c r="K14" s="125"/>
      <c r="L14" s="53"/>
      <c r="M14" s="54"/>
      <c r="N14" s="53"/>
      <c r="O14" s="141"/>
      <c r="P14" s="55"/>
    </row>
    <row r="15" spans="1:16" s="46" customFormat="1" ht="24.95" customHeight="1">
      <c r="A15" s="91" t="str">
        <f t="shared" si="4"/>
        <v>적천m</v>
      </c>
      <c r="B15" s="55">
        <f t="shared" si="3"/>
        <v>10</v>
      </c>
      <c r="C15" s="165" t="s">
        <v>815</v>
      </c>
      <c r="D15" s="161" t="s">
        <v>791</v>
      </c>
      <c r="E15" s="143" t="s">
        <v>759</v>
      </c>
      <c r="F15" s="143"/>
      <c r="G15" s="125"/>
      <c r="H15" s="143"/>
      <c r="I15" s="125"/>
      <c r="J15" s="143"/>
      <c r="K15" s="125"/>
      <c r="L15" s="53"/>
      <c r="M15" s="54"/>
      <c r="N15" s="53"/>
      <c r="O15" s="141"/>
      <c r="P15" s="55" t="s">
        <v>1462</v>
      </c>
    </row>
    <row r="16" spans="1:16" s="46" customFormat="1" ht="24.95" customHeight="1">
      <c r="A16" s="91" t="str">
        <f t="shared" si="4"/>
        <v>P.V.C 관D50m/mm</v>
      </c>
      <c r="B16" s="55">
        <f t="shared" si="3"/>
        <v>11</v>
      </c>
      <c r="C16" s="165" t="s">
        <v>816</v>
      </c>
      <c r="D16" s="161" t="s">
        <v>942</v>
      </c>
      <c r="E16" s="143" t="s">
        <v>759</v>
      </c>
      <c r="F16" s="143"/>
      <c r="G16" s="125"/>
      <c r="H16" s="143"/>
      <c r="I16" s="125"/>
      <c r="J16" s="143"/>
      <c r="K16" s="125"/>
      <c r="L16" s="53"/>
      <c r="M16" s="54"/>
      <c r="N16" s="53"/>
      <c r="O16" s="141"/>
      <c r="P16" s="55"/>
    </row>
    <row r="17" spans="1:16" s="46" customFormat="1" ht="24.95" customHeight="1">
      <c r="A17" s="91" t="str">
        <f t="shared" si="4"/>
        <v>로우프(나일론)m</v>
      </c>
      <c r="B17" s="55">
        <f t="shared" si="3"/>
        <v>12</v>
      </c>
      <c r="C17" s="165" t="s">
        <v>818</v>
      </c>
      <c r="D17" s="161" t="s">
        <v>791</v>
      </c>
      <c r="E17" s="143" t="s">
        <v>759</v>
      </c>
      <c r="F17" s="143"/>
      <c r="G17" s="125"/>
      <c r="H17" s="143"/>
      <c r="I17" s="125"/>
      <c r="J17" s="143"/>
      <c r="K17" s="125"/>
      <c r="L17" s="53"/>
      <c r="M17" s="54"/>
      <c r="N17" s="53"/>
      <c r="O17" s="141"/>
      <c r="P17" s="55" t="s">
        <v>1462</v>
      </c>
    </row>
    <row r="18" spans="1:16" s="46" customFormat="1" ht="24.95" customHeight="1">
      <c r="A18" s="91" t="str">
        <f t="shared" si="4"/>
        <v>스치로폴매</v>
      </c>
      <c r="B18" s="55">
        <f t="shared" si="3"/>
        <v>13</v>
      </c>
      <c r="C18" s="165" t="s">
        <v>819</v>
      </c>
      <c r="D18" s="161" t="s">
        <v>791</v>
      </c>
      <c r="E18" s="143" t="s">
        <v>820</v>
      </c>
      <c r="F18" s="143"/>
      <c r="G18" s="125"/>
      <c r="H18" s="143"/>
      <c r="I18" s="125"/>
      <c r="J18" s="143"/>
      <c r="K18" s="125"/>
      <c r="L18" s="53"/>
      <c r="M18" s="54"/>
      <c r="N18" s="53"/>
      <c r="O18" s="141"/>
      <c r="P18" s="55" t="s">
        <v>1462</v>
      </c>
    </row>
    <row r="19" spans="1:16" s="46" customFormat="1" ht="24.95" customHeight="1">
      <c r="A19" s="91" t="str">
        <f t="shared" si="4"/>
        <v>아크릴판T=10m/mEA</v>
      </c>
      <c r="B19" s="55">
        <f t="shared" si="3"/>
        <v>14</v>
      </c>
      <c r="C19" s="83" t="s">
        <v>828</v>
      </c>
      <c r="D19" s="58" t="s">
        <v>829</v>
      </c>
      <c r="E19" s="82" t="s">
        <v>790</v>
      </c>
      <c r="F19" s="143"/>
      <c r="G19" s="125"/>
      <c r="H19" s="143"/>
      <c r="I19" s="125"/>
      <c r="J19" s="143"/>
      <c r="K19" s="125"/>
      <c r="L19" s="53"/>
      <c r="M19" s="54"/>
      <c r="N19" s="53"/>
      <c r="O19" s="141"/>
      <c r="P19" s="55" t="s">
        <v>1469</v>
      </c>
    </row>
    <row r="20" spans="1:16" s="46" customFormat="1" ht="24.95" customHeight="1">
      <c r="A20" s="91" t="str">
        <f t="shared" si="4"/>
        <v>글짜코팅장</v>
      </c>
      <c r="B20" s="55">
        <f t="shared" si="3"/>
        <v>15</v>
      </c>
      <c r="C20" s="83" t="s">
        <v>830</v>
      </c>
      <c r="D20" s="58" t="s">
        <v>791</v>
      </c>
      <c r="E20" s="82" t="s">
        <v>831</v>
      </c>
      <c r="F20" s="143"/>
      <c r="G20" s="125"/>
      <c r="H20" s="143"/>
      <c r="I20" s="125"/>
      <c r="J20" s="143"/>
      <c r="K20" s="125"/>
      <c r="L20" s="53"/>
      <c r="M20" s="54"/>
      <c r="N20" s="53"/>
      <c r="O20" s="141"/>
      <c r="P20" s="55" t="s">
        <v>1462</v>
      </c>
    </row>
    <row r="21" spans="1:16" s="46" customFormat="1" ht="24.95" customHeight="1">
      <c r="A21" s="91" t="str">
        <f t="shared" si="4"/>
        <v>ㄱ형강75*75*7tTon</v>
      </c>
      <c r="B21" s="55">
        <f t="shared" si="3"/>
        <v>16</v>
      </c>
      <c r="C21" s="165" t="s">
        <v>753</v>
      </c>
      <c r="D21" s="161" t="s">
        <v>832</v>
      </c>
      <c r="E21" s="82" t="s">
        <v>696</v>
      </c>
      <c r="F21" s="143"/>
      <c r="G21" s="125"/>
      <c r="H21" s="143"/>
      <c r="I21" s="125"/>
      <c r="J21" s="143"/>
      <c r="K21" s="125"/>
      <c r="L21" s="53"/>
      <c r="M21" s="54"/>
      <c r="N21" s="53"/>
      <c r="O21" s="141"/>
      <c r="P21" s="55"/>
    </row>
    <row r="22" spans="1:16" s="46" customFormat="1" ht="24.95" customHeight="1">
      <c r="A22" s="91" t="str">
        <f t="shared" si="4"/>
        <v>열연강판6.0≤T≤9.0Ton</v>
      </c>
      <c r="B22" s="55">
        <f t="shared" si="3"/>
        <v>17</v>
      </c>
      <c r="C22" s="165" t="s">
        <v>833</v>
      </c>
      <c r="D22" s="161" t="s">
        <v>834</v>
      </c>
      <c r="E22" s="82" t="s">
        <v>696</v>
      </c>
      <c r="F22" s="143"/>
      <c r="G22" s="125"/>
      <c r="H22" s="143"/>
      <c r="I22" s="125"/>
      <c r="J22" s="143"/>
      <c r="K22" s="125"/>
      <c r="L22" s="53"/>
      <c r="M22" s="54"/>
      <c r="N22" s="53"/>
      <c r="O22" s="141"/>
      <c r="P22" s="55"/>
    </row>
    <row r="23" spans="1:16" s="46" customFormat="1" ht="24.95" customHeight="1">
      <c r="A23" s="91" t="str">
        <f t="shared" ref="A23" si="5">+CONCATENATE(C23,D23,E23)</f>
        <v>열연강판6.0≤T≤9.0kg</v>
      </c>
      <c r="B23" s="55">
        <f t="shared" si="3"/>
        <v>18</v>
      </c>
      <c r="C23" s="165" t="s">
        <v>833</v>
      </c>
      <c r="D23" s="161" t="s">
        <v>834</v>
      </c>
      <c r="E23" s="82" t="s">
        <v>382</v>
      </c>
      <c r="F23" s="143"/>
      <c r="G23" s="125"/>
      <c r="H23" s="143"/>
      <c r="I23" s="125"/>
      <c r="J23" s="143"/>
      <c r="K23" s="125"/>
      <c r="L23" s="53"/>
      <c r="M23" s="54"/>
      <c r="N23" s="53"/>
      <c r="O23" s="141"/>
      <c r="P23" s="55"/>
    </row>
    <row r="24" spans="1:16" s="46" customFormat="1" ht="24.95" customHeight="1">
      <c r="A24" s="91" t="str">
        <f t="shared" si="4"/>
        <v>내수합판12t*1220*2440mm㎡</v>
      </c>
      <c r="B24" s="55">
        <f t="shared" si="3"/>
        <v>19</v>
      </c>
      <c r="C24" s="165" t="s">
        <v>784</v>
      </c>
      <c r="D24" s="161" t="s">
        <v>955</v>
      </c>
      <c r="E24" s="82" t="s">
        <v>0</v>
      </c>
      <c r="F24" s="143"/>
      <c r="G24" s="125"/>
      <c r="H24" s="143"/>
      <c r="I24" s="125"/>
      <c r="J24" s="143"/>
      <c r="K24" s="125"/>
      <c r="L24" s="53"/>
      <c r="M24" s="54"/>
      <c r="N24" s="53"/>
      <c r="O24" s="141"/>
      <c r="P24" s="55"/>
    </row>
    <row r="25" spans="1:16" s="46" customFormat="1" ht="24.95" customHeight="1">
      <c r="A25" s="91" t="str">
        <f t="shared" si="4"/>
        <v>외송각재30*30*3600mm㎥</v>
      </c>
      <c r="B25" s="55">
        <f t="shared" si="3"/>
        <v>20</v>
      </c>
      <c r="C25" s="165" t="s">
        <v>783</v>
      </c>
      <c r="D25" s="161" t="s">
        <v>954</v>
      </c>
      <c r="E25" s="82" t="s">
        <v>957</v>
      </c>
      <c r="F25" s="143"/>
      <c r="G25" s="125"/>
      <c r="H25" s="143"/>
      <c r="I25" s="125"/>
      <c r="J25" s="143"/>
      <c r="K25" s="125"/>
      <c r="L25" s="53"/>
      <c r="M25" s="54"/>
      <c r="N25" s="53"/>
      <c r="O25" s="141"/>
      <c r="P25" s="55"/>
    </row>
    <row r="26" spans="1:16" s="46" customFormat="1" ht="24.95" customHeight="1">
      <c r="A26" s="91" t="str">
        <f t="shared" si="4"/>
        <v>레미콘(서울)-사급25-21-12㎥</v>
      </c>
      <c r="B26" s="55">
        <f t="shared" si="3"/>
        <v>21</v>
      </c>
      <c r="C26" s="165" t="s">
        <v>866</v>
      </c>
      <c r="D26" s="161" t="s">
        <v>867</v>
      </c>
      <c r="E26" s="82" t="s">
        <v>384</v>
      </c>
      <c r="F26" s="143"/>
      <c r="G26" s="125"/>
      <c r="H26" s="143"/>
      <c r="I26" s="125"/>
      <c r="J26" s="143"/>
      <c r="K26" s="125"/>
      <c r="L26" s="53"/>
      <c r="M26" s="54"/>
      <c r="N26" s="53"/>
      <c r="O26" s="141"/>
      <c r="P26" s="55"/>
    </row>
    <row r="27" spans="1:16" s="46" customFormat="1" ht="24.95" customHeight="1">
      <c r="A27" s="91" t="str">
        <f t="shared" si="4"/>
        <v>열연강판(후판)6≤T≤9TON</v>
      </c>
      <c r="B27" s="55">
        <f t="shared" si="3"/>
        <v>22</v>
      </c>
      <c r="C27" s="93" t="s">
        <v>868</v>
      </c>
      <c r="D27" s="161" t="s">
        <v>896</v>
      </c>
      <c r="E27" s="55" t="s">
        <v>727</v>
      </c>
      <c r="F27" s="143"/>
      <c r="G27" s="125"/>
      <c r="H27" s="143"/>
      <c r="I27" s="125"/>
      <c r="J27" s="53"/>
      <c r="K27" s="92"/>
      <c r="L27" s="53"/>
      <c r="M27" s="54"/>
      <c r="N27" s="53"/>
      <c r="O27" s="141"/>
      <c r="P27" s="55"/>
    </row>
    <row r="28" spans="1:16" s="46" customFormat="1" ht="24.95" customHeight="1">
      <c r="A28" s="91" t="str">
        <f t="shared" ref="A28:A30" si="6">+CONCATENATE(C28,D28,E28)</f>
        <v>철판5*4*8Ton</v>
      </c>
      <c r="B28" s="55">
        <f t="shared" si="3"/>
        <v>23</v>
      </c>
      <c r="C28" s="165" t="s">
        <v>694</v>
      </c>
      <c r="D28" s="161" t="s">
        <v>878</v>
      </c>
      <c r="E28" s="82" t="s">
        <v>696</v>
      </c>
      <c r="F28" s="143"/>
      <c r="G28" s="125"/>
      <c r="H28" s="143"/>
      <c r="I28" s="125"/>
      <c r="J28" s="143"/>
      <c r="K28" s="125"/>
      <c r="L28" s="53"/>
      <c r="M28" s="54"/>
      <c r="N28" s="53"/>
      <c r="O28" s="141"/>
      <c r="P28" s="55"/>
    </row>
    <row r="29" spans="1:16" s="46" customFormat="1" ht="24.95" customHeight="1">
      <c r="A29" s="91" t="str">
        <f t="shared" si="6"/>
        <v>철판6*5*10Ton</v>
      </c>
      <c r="B29" s="55">
        <f t="shared" si="3"/>
        <v>24</v>
      </c>
      <c r="C29" s="165" t="s">
        <v>694</v>
      </c>
      <c r="D29" s="161" t="s">
        <v>879</v>
      </c>
      <c r="E29" s="82" t="s">
        <v>696</v>
      </c>
      <c r="F29" s="143"/>
      <c r="G29" s="125"/>
      <c r="H29" s="143"/>
      <c r="I29" s="125"/>
      <c r="J29" s="143"/>
      <c r="K29" s="125"/>
      <c r="L29" s="53"/>
      <c r="M29" s="54"/>
      <c r="N29" s="53"/>
      <c r="O29" s="141"/>
      <c r="P29" s="55"/>
    </row>
    <row r="30" spans="1:16" s="46" customFormat="1" ht="24.95" customHeight="1">
      <c r="A30" s="91" t="str">
        <f t="shared" si="6"/>
        <v>철판15*4*8Ton</v>
      </c>
      <c r="B30" s="55">
        <f t="shared" si="3"/>
        <v>25</v>
      </c>
      <c r="C30" s="93" t="s">
        <v>694</v>
      </c>
      <c r="D30" s="161" t="s">
        <v>880</v>
      </c>
      <c r="E30" s="55" t="s">
        <v>696</v>
      </c>
      <c r="F30" s="143"/>
      <c r="G30" s="125"/>
      <c r="H30" s="53"/>
      <c r="I30" s="92"/>
      <c r="J30" s="53"/>
      <c r="K30" s="92"/>
      <c r="L30" s="53"/>
      <c r="M30" s="54"/>
      <c r="N30" s="53"/>
      <c r="O30" s="141"/>
      <c r="P30" s="55"/>
    </row>
    <row r="31" spans="1:16" s="46" customFormat="1" ht="24.95" customHeight="1">
      <c r="A31" s="91" t="str">
        <f t="shared" si="4"/>
        <v>일반구조용강관101.6x3.2tkg</v>
      </c>
      <c r="B31" s="55">
        <f t="shared" si="3"/>
        <v>26</v>
      </c>
      <c r="C31" s="93" t="s">
        <v>898</v>
      </c>
      <c r="D31" s="161" t="s">
        <v>974</v>
      </c>
      <c r="E31" s="55" t="s">
        <v>908</v>
      </c>
      <c r="F31" s="143"/>
      <c r="G31" s="125"/>
      <c r="H31" s="143"/>
      <c r="I31" s="92"/>
      <c r="J31" s="143"/>
      <c r="K31" s="92"/>
      <c r="L31" s="53"/>
      <c r="M31" s="54"/>
      <c r="N31" s="53"/>
      <c r="O31" s="141"/>
      <c r="P31" s="55"/>
    </row>
    <row r="32" spans="1:16" s="46" customFormat="1" ht="24.95" customHeight="1">
      <c r="A32" s="91" t="str">
        <f t="shared" ref="A32" si="7">+CONCATENATE(C32,D32,E32)</f>
        <v>H형강150*75*5.5/9.5KG</v>
      </c>
      <c r="B32" s="55">
        <f t="shared" si="3"/>
        <v>27</v>
      </c>
      <c r="C32" s="93" t="s">
        <v>755</v>
      </c>
      <c r="D32" s="93" t="s">
        <v>895</v>
      </c>
      <c r="E32" s="55" t="s">
        <v>726</v>
      </c>
      <c r="F32" s="143"/>
      <c r="G32" s="125"/>
      <c r="H32" s="53"/>
      <c r="I32" s="92"/>
      <c r="J32" s="53"/>
      <c r="K32" s="92"/>
      <c r="L32" s="53"/>
      <c r="M32" s="54"/>
      <c r="N32" s="53"/>
      <c r="O32" s="141"/>
      <c r="P32" s="55"/>
    </row>
    <row r="33" spans="1:16" s="46" customFormat="1" ht="24.95" customHeight="1">
      <c r="A33" s="91" t="str">
        <f t="shared" si="4"/>
        <v>육각볼트M20×60mmEA</v>
      </c>
      <c r="B33" s="55">
        <f t="shared" si="3"/>
        <v>28</v>
      </c>
      <c r="C33" s="93" t="s">
        <v>976</v>
      </c>
      <c r="D33" s="93" t="s">
        <v>789</v>
      </c>
      <c r="E33" s="55" t="s">
        <v>790</v>
      </c>
      <c r="F33" s="143"/>
      <c r="G33" s="125"/>
      <c r="H33" s="53"/>
      <c r="I33" s="92"/>
      <c r="J33" s="53"/>
      <c r="K33" s="92"/>
      <c r="L33" s="53"/>
      <c r="M33" s="54"/>
      <c r="N33" s="53"/>
      <c r="O33" s="141"/>
      <c r="P33" s="55"/>
    </row>
    <row r="34" spans="1:16" s="46" customFormat="1" ht="24.95" customHeight="1">
      <c r="A34" s="91" t="str">
        <f t="shared" ref="A34:A40" si="8">+CONCATENATE(C34,D34,E34)</f>
        <v>고무패킹개</v>
      </c>
      <c r="B34" s="55">
        <f t="shared" si="3"/>
        <v>29</v>
      </c>
      <c r="C34" s="93" t="s">
        <v>977</v>
      </c>
      <c r="D34" s="93" t="s">
        <v>791</v>
      </c>
      <c r="E34" s="55" t="s">
        <v>690</v>
      </c>
      <c r="F34" s="143"/>
      <c r="G34" s="125"/>
      <c r="H34" s="53"/>
      <c r="I34" s="92"/>
      <c r="J34" s="53"/>
      <c r="K34" s="92"/>
      <c r="L34" s="53"/>
      <c r="M34" s="54"/>
      <c r="N34" s="53"/>
      <c r="O34" s="141"/>
      <c r="P34" s="55" t="s">
        <v>1462</v>
      </c>
    </row>
    <row r="35" spans="1:16" s="46" customFormat="1" ht="24.95" customHeight="1">
      <c r="A35" s="91" t="str">
        <f t="shared" ref="A35:A37" si="9">+CONCATENATE(C35,D35,E35)</f>
        <v>유통구 가공비SS400,6T개소</v>
      </c>
      <c r="B35" s="55">
        <f t="shared" si="3"/>
        <v>30</v>
      </c>
      <c r="C35" s="93" t="s">
        <v>978</v>
      </c>
      <c r="D35" s="93" t="s">
        <v>795</v>
      </c>
      <c r="E35" s="55" t="s">
        <v>788</v>
      </c>
      <c r="F35" s="143"/>
      <c r="G35" s="125"/>
      <c r="H35" s="53"/>
      <c r="I35" s="92"/>
      <c r="J35" s="53"/>
      <c r="K35" s="92"/>
      <c r="L35" s="53"/>
      <c r="M35" s="54"/>
      <c r="N35" s="53"/>
      <c r="O35" s="141"/>
      <c r="P35" s="55" t="s">
        <v>1463</v>
      </c>
    </row>
    <row r="36" spans="1:16" s="46" customFormat="1" ht="24.95" customHeight="1">
      <c r="A36" s="91" t="str">
        <f t="shared" si="9"/>
        <v>유통구 가공비SS400,15T개소</v>
      </c>
      <c r="B36" s="55">
        <f t="shared" si="3"/>
        <v>31</v>
      </c>
      <c r="C36" s="93" t="s">
        <v>978</v>
      </c>
      <c r="D36" s="93" t="s">
        <v>796</v>
      </c>
      <c r="E36" s="55" t="s">
        <v>788</v>
      </c>
      <c r="F36" s="143"/>
      <c r="G36" s="125"/>
      <c r="H36" s="53"/>
      <c r="I36" s="92"/>
      <c r="J36" s="53"/>
      <c r="K36" s="92"/>
      <c r="L36" s="53"/>
      <c r="M36" s="54"/>
      <c r="N36" s="53"/>
      <c r="O36" s="141"/>
      <c r="P36" s="55" t="s">
        <v>1463</v>
      </c>
    </row>
    <row r="37" spans="1:16" s="46" customFormat="1" ht="24.95" customHeight="1">
      <c r="A37" s="91" t="str">
        <f t="shared" si="9"/>
        <v>유통구 가공비SS400,5T개소</v>
      </c>
      <c r="B37" s="55">
        <f t="shared" si="3"/>
        <v>32</v>
      </c>
      <c r="C37" s="93" t="s">
        <v>978</v>
      </c>
      <c r="D37" s="93" t="s">
        <v>797</v>
      </c>
      <c r="E37" s="55" t="s">
        <v>788</v>
      </c>
      <c r="F37" s="143"/>
      <c r="G37" s="125"/>
      <c r="H37" s="53"/>
      <c r="I37" s="92"/>
      <c r="J37" s="53"/>
      <c r="K37" s="92"/>
      <c r="L37" s="53"/>
      <c r="M37" s="54"/>
      <c r="N37" s="53"/>
      <c r="O37" s="141"/>
      <c r="P37" s="55" t="s">
        <v>1463</v>
      </c>
    </row>
    <row r="38" spans="1:16" s="46" customFormat="1" ht="24.95" customHeight="1">
      <c r="A38" s="91" t="str">
        <f t="shared" si="8"/>
        <v>육상인양(상가비)105ton일</v>
      </c>
      <c r="B38" s="55">
        <f t="shared" si="3"/>
        <v>33</v>
      </c>
      <c r="C38" s="93" t="s">
        <v>1071</v>
      </c>
      <c r="D38" s="93" t="s">
        <v>1072</v>
      </c>
      <c r="E38" s="55" t="s">
        <v>811</v>
      </c>
      <c r="F38" s="143"/>
      <c r="G38" s="125"/>
      <c r="H38" s="53"/>
      <c r="I38" s="92"/>
      <c r="J38" s="53"/>
      <c r="K38" s="92"/>
      <c r="L38" s="53"/>
      <c r="M38" s="54"/>
      <c r="N38" s="53"/>
      <c r="O38" s="141"/>
      <c r="P38" s="55" t="s">
        <v>1464</v>
      </c>
    </row>
    <row r="39" spans="1:16" s="46" customFormat="1" ht="24.95" customHeight="1">
      <c r="A39" s="91" t="str">
        <f t="shared" si="8"/>
        <v>유성혼합물㎥</v>
      </c>
      <c r="B39" s="55">
        <f t="shared" si="3"/>
        <v>34</v>
      </c>
      <c r="C39" s="56" t="s">
        <v>994</v>
      </c>
      <c r="D39" s="56"/>
      <c r="E39" s="55" t="s">
        <v>752</v>
      </c>
      <c r="F39" s="143"/>
      <c r="G39" s="125"/>
      <c r="H39" s="53"/>
      <c r="I39" s="92"/>
      <c r="J39" s="53"/>
      <c r="K39" s="92"/>
      <c r="L39" s="53"/>
      <c r="M39" s="54"/>
      <c r="N39" s="53"/>
      <c r="O39" s="141"/>
      <c r="P39" s="55"/>
    </row>
    <row r="40" spans="1:16" s="46" customFormat="1" ht="24.95" customHeight="1">
      <c r="A40" s="91" t="str">
        <f t="shared" si="8"/>
        <v>액상슬러지기본요금㎥</v>
      </c>
      <c r="B40" s="55">
        <f t="shared" si="3"/>
        <v>35</v>
      </c>
      <c r="C40" s="56" t="s">
        <v>998</v>
      </c>
      <c r="D40" s="56" t="s">
        <v>995</v>
      </c>
      <c r="E40" s="55" t="s">
        <v>384</v>
      </c>
      <c r="F40" s="143"/>
      <c r="G40" s="125"/>
      <c r="H40" s="53"/>
      <c r="I40" s="92"/>
      <c r="J40" s="53"/>
      <c r="K40" s="92"/>
      <c r="L40" s="53"/>
      <c r="M40" s="54"/>
      <c r="N40" s="53"/>
      <c r="O40" s="141"/>
      <c r="P40" s="55"/>
    </row>
    <row r="41" spans="1:16" s="46" customFormat="1" ht="24.95" customHeight="1">
      <c r="A41" s="91" t="str">
        <f t="shared" si="4"/>
        <v>고상슬러지기본요금㎥</v>
      </c>
      <c r="B41" s="55">
        <f t="shared" si="3"/>
        <v>36</v>
      </c>
      <c r="C41" s="56" t="s">
        <v>1001</v>
      </c>
      <c r="D41" s="56" t="s">
        <v>995</v>
      </c>
      <c r="E41" s="55" t="s">
        <v>384</v>
      </c>
      <c r="F41" s="143"/>
      <c r="G41" s="125"/>
      <c r="H41" s="53"/>
      <c r="I41" s="92"/>
      <c r="J41" s="53"/>
      <c r="K41" s="92"/>
      <c r="L41" s="53"/>
      <c r="M41" s="54"/>
      <c r="N41" s="53"/>
      <c r="O41" s="141"/>
      <c r="P41" s="55"/>
    </row>
    <row r="42" spans="1:16" s="46" customFormat="1" ht="24.95" customHeight="1">
      <c r="A42" s="91" t="str">
        <f t="shared" ref="A42" si="10">+CONCATENATE(C42,D42,E42)</f>
        <v>합성수지처리㎥</v>
      </c>
      <c r="B42" s="55">
        <f t="shared" si="3"/>
        <v>37</v>
      </c>
      <c r="C42" s="56" t="s">
        <v>1003</v>
      </c>
      <c r="D42" s="56"/>
      <c r="E42" s="55" t="s">
        <v>384</v>
      </c>
      <c r="F42" s="143"/>
      <c r="G42" s="125"/>
      <c r="H42" s="53"/>
      <c r="I42" s="92"/>
      <c r="J42" s="53"/>
      <c r="K42" s="92"/>
      <c r="L42" s="53"/>
      <c r="M42" s="54"/>
      <c r="N42" s="53"/>
      <c r="O42" s="141"/>
      <c r="P42" s="55"/>
    </row>
    <row r="43" spans="1:16" s="46" customFormat="1" ht="24.95" customHeight="1">
      <c r="A43" s="91" t="str">
        <f t="shared" si="4"/>
        <v>폐목재 처리톤</v>
      </c>
      <c r="B43" s="55">
        <f t="shared" si="3"/>
        <v>38</v>
      </c>
      <c r="C43" s="56" t="s">
        <v>1006</v>
      </c>
      <c r="D43" s="56"/>
      <c r="E43" s="55" t="s">
        <v>1449</v>
      </c>
      <c r="F43" s="143"/>
      <c r="G43" s="125"/>
      <c r="H43" s="53"/>
      <c r="I43" s="92"/>
      <c r="J43" s="53"/>
      <c r="K43" s="92"/>
      <c r="L43" s="53"/>
      <c r="M43" s="54"/>
      <c r="N43" s="53"/>
      <c r="O43" s="141"/>
      <c r="P43" s="55" t="s">
        <v>1465</v>
      </c>
    </row>
    <row r="44" spans="1:16" s="46" customFormat="1" ht="24.95" customHeight="1">
      <c r="A44" s="91" t="str">
        <f t="shared" si="4"/>
        <v>선박(잠수조)일</v>
      </c>
      <c r="B44" s="55">
        <f t="shared" si="3"/>
        <v>39</v>
      </c>
      <c r="C44" s="93" t="s">
        <v>810</v>
      </c>
      <c r="D44" s="93"/>
      <c r="E44" s="55" t="s">
        <v>939</v>
      </c>
      <c r="F44" s="143"/>
      <c r="G44" s="125"/>
      <c r="H44" s="53"/>
      <c r="I44" s="92"/>
      <c r="J44" s="53"/>
      <c r="K44" s="92"/>
      <c r="L44" s="173"/>
      <c r="M44" s="54"/>
      <c r="N44" s="53"/>
      <c r="O44" s="141"/>
      <c r="P44" s="55" t="s">
        <v>1466</v>
      </c>
    </row>
    <row r="45" spans="1:16" s="46" customFormat="1" ht="24" customHeight="1">
      <c r="A45" s="91" t="str">
        <f t="shared" si="4"/>
        <v>폐기물처리비폐콘크리트ton</v>
      </c>
      <c r="B45" s="55">
        <f t="shared" si="3"/>
        <v>40</v>
      </c>
      <c r="C45" s="93" t="s">
        <v>1074</v>
      </c>
      <c r="D45" s="93" t="s">
        <v>1075</v>
      </c>
      <c r="E45" s="55" t="s">
        <v>873</v>
      </c>
      <c r="F45" s="143"/>
      <c r="G45" s="125"/>
      <c r="H45" s="53"/>
      <c r="I45" s="92"/>
      <c r="J45" s="53"/>
      <c r="K45" s="92"/>
      <c r="L45" s="173"/>
      <c r="M45" s="54"/>
      <c r="N45" s="53"/>
      <c r="O45" s="141"/>
      <c r="P45" s="55" t="s">
        <v>1465</v>
      </c>
    </row>
    <row r="46" spans="1:16" s="46" customFormat="1" ht="24.75" hidden="1" customHeight="1">
      <c r="A46" s="91" t="str">
        <f t="shared" si="4"/>
        <v>고압청수세척일</v>
      </c>
      <c r="B46" s="55">
        <v>40</v>
      </c>
      <c r="C46" s="93" t="s">
        <v>1076</v>
      </c>
      <c r="D46" s="93"/>
      <c r="E46" s="55" t="s">
        <v>811</v>
      </c>
      <c r="F46" s="143"/>
      <c r="G46" s="125"/>
      <c r="H46" s="53"/>
      <c r="I46" s="92"/>
      <c r="J46" s="53"/>
      <c r="K46" s="92"/>
      <c r="L46" s="173"/>
      <c r="M46" s="54"/>
      <c r="N46" s="53"/>
      <c r="O46" s="141"/>
      <c r="P46" s="55"/>
    </row>
    <row r="47" spans="1:16" s="46" customFormat="1" ht="24.95" customHeight="1">
      <c r="A47" s="91" t="str">
        <f t="shared" si="4"/>
        <v>고철ton</v>
      </c>
      <c r="B47" s="55">
        <f>+B46+1</f>
        <v>41</v>
      </c>
      <c r="C47" s="93" t="s">
        <v>1077</v>
      </c>
      <c r="D47" s="93"/>
      <c r="E47" s="55" t="s">
        <v>1078</v>
      </c>
      <c r="F47" s="143"/>
      <c r="G47" s="125"/>
      <c r="H47" s="53"/>
      <c r="I47" s="92"/>
      <c r="J47" s="53"/>
      <c r="K47" s="92"/>
      <c r="L47" s="173"/>
      <c r="M47" s="54"/>
      <c r="N47" s="53"/>
      <c r="O47" s="141"/>
      <c r="P47" s="55"/>
    </row>
    <row r="48" spans="1:16" s="46" customFormat="1" ht="24.95" customHeight="1">
      <c r="A48" s="91" t="str">
        <f t="shared" si="4"/>
        <v>H형강200*200*8/12TON</v>
      </c>
      <c r="B48" s="55">
        <f t="shared" si="3"/>
        <v>42</v>
      </c>
      <c r="C48" s="93" t="s">
        <v>755</v>
      </c>
      <c r="D48" s="55" t="s">
        <v>887</v>
      </c>
      <c r="E48" s="55" t="s">
        <v>1079</v>
      </c>
      <c r="F48" s="143"/>
      <c r="G48" s="125"/>
      <c r="H48" s="53"/>
      <c r="I48" s="92"/>
      <c r="J48" s="53"/>
      <c r="K48" s="92"/>
      <c r="L48" s="173"/>
      <c r="M48" s="54"/>
      <c r="N48" s="53"/>
      <c r="O48" s="141"/>
      <c r="P48" s="55"/>
    </row>
    <row r="49" spans="1:16" s="46" customFormat="1" ht="24.95" customHeight="1">
      <c r="A49" s="91" t="str">
        <f t="shared" si="4"/>
        <v>H형강150*150*7/10TON</v>
      </c>
      <c r="B49" s="55">
        <f t="shared" si="3"/>
        <v>43</v>
      </c>
      <c r="C49" s="93" t="s">
        <v>755</v>
      </c>
      <c r="D49" s="55" t="s">
        <v>888</v>
      </c>
      <c r="E49" s="55" t="s">
        <v>1079</v>
      </c>
      <c r="F49" s="143"/>
      <c r="G49" s="125"/>
      <c r="H49" s="53"/>
      <c r="I49" s="92"/>
      <c r="J49" s="53"/>
      <c r="K49" s="92"/>
      <c r="L49" s="173"/>
      <c r="M49" s="54"/>
      <c r="N49" s="53"/>
      <c r="O49" s="141"/>
      <c r="P49" s="55"/>
    </row>
    <row r="50" spans="1:16" s="46" customFormat="1" ht="24.95" customHeight="1">
      <c r="A50" s="91" t="str">
        <f t="shared" si="4"/>
        <v>열연후판12≤T≤20TON</v>
      </c>
      <c r="B50" s="55">
        <f t="shared" si="3"/>
        <v>44</v>
      </c>
      <c r="C50" s="93" t="s">
        <v>889</v>
      </c>
      <c r="D50" s="55" t="s">
        <v>890</v>
      </c>
      <c r="E50" s="55" t="s">
        <v>1079</v>
      </c>
      <c r="F50" s="143"/>
      <c r="G50" s="125"/>
      <c r="H50" s="53"/>
      <c r="I50" s="92"/>
      <c r="J50" s="53"/>
      <c r="K50" s="92"/>
      <c r="L50" s="173"/>
      <c r="M50" s="54"/>
      <c r="N50" s="53"/>
      <c r="O50" s="141"/>
      <c r="P50" s="55"/>
    </row>
    <row r="51" spans="1:16" s="46" customFormat="1" ht="24.95" customHeight="1">
      <c r="A51" s="91" t="str">
        <f t="shared" si="4"/>
        <v>레미콘25-21-12㎥</v>
      </c>
      <c r="B51" s="55">
        <f t="shared" si="3"/>
        <v>45</v>
      </c>
      <c r="C51" s="93" t="s">
        <v>1080</v>
      </c>
      <c r="D51" s="93" t="s">
        <v>867</v>
      </c>
      <c r="E51" s="55" t="s">
        <v>384</v>
      </c>
      <c r="F51" s="143"/>
      <c r="G51" s="125"/>
      <c r="H51" s="143"/>
      <c r="I51" s="125"/>
      <c r="J51" s="143"/>
      <c r="K51" s="125"/>
      <c r="L51" s="173"/>
      <c r="M51" s="54"/>
      <c r="N51" s="53"/>
      <c r="O51" s="141"/>
      <c r="P51" s="55"/>
    </row>
    <row r="52" spans="1:16" s="46" customFormat="1" ht="24.95" customHeight="1">
      <c r="A52" s="91" t="str">
        <f t="shared" si="4"/>
        <v>선박해상진수Air bag, 
대형콤프레샤식</v>
      </c>
      <c r="B52" s="55">
        <f t="shared" si="3"/>
        <v>46</v>
      </c>
      <c r="C52" s="93" t="s">
        <v>1081</v>
      </c>
      <c r="D52" s="93" t="s">
        <v>1058</v>
      </c>
      <c r="E52" s="55" t="s">
        <v>692</v>
      </c>
      <c r="F52" s="143"/>
      <c r="G52" s="125"/>
      <c r="H52" s="53"/>
      <c r="I52" s="92"/>
      <c r="J52" s="53"/>
      <c r="K52" s="92"/>
      <c r="L52" s="173"/>
      <c r="M52" s="54"/>
      <c r="N52" s="53"/>
      <c r="O52" s="141"/>
      <c r="P52" s="55" t="s">
        <v>1467</v>
      </c>
    </row>
    <row r="53" spans="1:16" s="46" customFormat="1" ht="24.95" customHeight="1">
      <c r="A53" s="91" t="str">
        <f t="shared" ref="A53" si="11">+CONCATENATE(C53,D53,E53)</f>
        <v>침선이동인천-백령도식</v>
      </c>
      <c r="B53" s="55">
        <f t="shared" si="3"/>
        <v>47</v>
      </c>
      <c r="C53" s="93" t="s">
        <v>1082</v>
      </c>
      <c r="D53" s="93" t="s">
        <v>1059</v>
      </c>
      <c r="E53" s="55" t="s">
        <v>692</v>
      </c>
      <c r="F53" s="143"/>
      <c r="G53" s="125"/>
      <c r="H53" s="53"/>
      <c r="I53" s="92"/>
      <c r="J53" s="53"/>
      <c r="K53" s="92"/>
      <c r="L53" s="173"/>
      <c r="M53" s="54"/>
      <c r="N53" s="53"/>
      <c r="O53" s="141"/>
      <c r="P53" s="55" t="s">
        <v>1468</v>
      </c>
    </row>
    <row r="54" spans="1:16" s="46" customFormat="1" ht="24.95" customHeight="1">
      <c r="A54" s="91" t="str">
        <f t="shared" si="4"/>
        <v>가설사무소3.0×12.0, 콘테이너동</v>
      </c>
      <c r="B54" s="55">
        <f t="shared" si="3"/>
        <v>48</v>
      </c>
      <c r="C54" s="93" t="s">
        <v>1083</v>
      </c>
      <c r="D54" s="93" t="s">
        <v>1086</v>
      </c>
      <c r="E54" s="55" t="s">
        <v>1092</v>
      </c>
      <c r="F54" s="143"/>
      <c r="G54" s="125"/>
      <c r="H54" s="53"/>
      <c r="I54" s="92"/>
      <c r="J54" s="53"/>
      <c r="K54" s="92"/>
      <c r="L54" s="173"/>
      <c r="M54" s="54"/>
      <c r="N54" s="53"/>
      <c r="O54" s="141"/>
      <c r="P54" s="55"/>
    </row>
    <row r="55" spans="1:16" s="46" customFormat="1" ht="24.95" customHeight="1">
      <c r="A55" s="91" t="str">
        <f t="shared" ref="A55" si="12">+CONCATENATE(C55,D55,E55)</f>
        <v>가설창고3.0×12.0, 콘테이너동</v>
      </c>
      <c r="B55" s="55">
        <f t="shared" si="3"/>
        <v>49</v>
      </c>
      <c r="C55" s="93" t="s">
        <v>1098</v>
      </c>
      <c r="D55" s="93" t="s">
        <v>1086</v>
      </c>
      <c r="E55" s="55" t="s">
        <v>1092</v>
      </c>
      <c r="F55" s="143"/>
      <c r="G55" s="125"/>
      <c r="H55" s="53"/>
      <c r="I55" s="92"/>
      <c r="J55" s="53"/>
      <c r="K55" s="92"/>
      <c r="L55" s="173"/>
      <c r="M55" s="54"/>
      <c r="N55" s="53"/>
      <c r="O55" s="141"/>
      <c r="P55" s="55"/>
    </row>
    <row r="56" spans="1:16" s="46" customFormat="1" ht="24.95" customHeight="1">
      <c r="A56" s="91" t="str">
        <f t="shared" ref="A56" si="13">+CONCATENATE(C56,D56,E56)</f>
        <v>하차비ton</v>
      </c>
      <c r="B56" s="55">
        <f t="shared" si="3"/>
        <v>50</v>
      </c>
      <c r="C56" s="93" t="s">
        <v>1342</v>
      </c>
      <c r="D56" s="93"/>
      <c r="E56" s="55" t="s">
        <v>1343</v>
      </c>
      <c r="F56" s="143"/>
      <c r="G56" s="125"/>
      <c r="H56" s="53"/>
      <c r="I56" s="92"/>
      <c r="J56" s="53"/>
      <c r="K56" s="92"/>
      <c r="L56" s="173"/>
      <c r="M56" s="54"/>
      <c r="N56" s="53"/>
      <c r="O56" s="141"/>
      <c r="P56" s="55"/>
    </row>
    <row r="57" spans="1:16" s="46" customFormat="1" ht="24.95" customHeight="1">
      <c r="A57" s="91" t="str">
        <f t="shared" si="4"/>
        <v>구역화물12.0톤, 230kmton</v>
      </c>
      <c r="B57" s="55">
        <f t="shared" si="3"/>
        <v>51</v>
      </c>
      <c r="C57" s="93" t="s">
        <v>1338</v>
      </c>
      <c r="D57" s="93" t="s">
        <v>1340</v>
      </c>
      <c r="E57" s="55" t="s">
        <v>1339</v>
      </c>
      <c r="F57" s="143"/>
      <c r="G57" s="125"/>
      <c r="H57" s="53"/>
      <c r="I57" s="92"/>
      <c r="J57" s="53"/>
      <c r="K57" s="92"/>
      <c r="L57" s="173"/>
      <c r="M57" s="54"/>
      <c r="N57" s="53"/>
      <c r="O57" s="141"/>
      <c r="P57" s="55">
        <v>59</v>
      </c>
    </row>
    <row r="58" spans="1:16" s="46" customFormat="1" ht="24.95" customHeight="1">
      <c r="A58" s="91" t="str">
        <f t="shared" si="4"/>
        <v>전력소요량Kwh</v>
      </c>
      <c r="B58" s="55">
        <f t="shared" si="3"/>
        <v>52</v>
      </c>
      <c r="C58" s="93" t="s">
        <v>708</v>
      </c>
      <c r="D58" s="93"/>
      <c r="E58" s="55" t="s">
        <v>709</v>
      </c>
      <c r="F58" s="143"/>
      <c r="G58" s="125"/>
      <c r="H58" s="53"/>
      <c r="I58" s="92"/>
      <c r="J58" s="53"/>
      <c r="K58" s="92"/>
      <c r="L58" s="53"/>
      <c r="M58" s="54"/>
      <c r="N58" s="53"/>
      <c r="O58" s="141"/>
      <c r="P58" s="55"/>
    </row>
    <row r="59" spans="1:16" s="46" customFormat="1" ht="24.95" customHeight="1">
      <c r="A59" s="91" t="str">
        <f t="shared" si="4"/>
        <v>용접기손료교류500AMPhr</v>
      </c>
      <c r="B59" s="55">
        <f t="shared" si="3"/>
        <v>53</v>
      </c>
      <c r="C59" s="93" t="s">
        <v>710</v>
      </c>
      <c r="D59" s="93" t="s">
        <v>711</v>
      </c>
      <c r="E59" s="55" t="s">
        <v>712</v>
      </c>
      <c r="F59" s="143"/>
      <c r="G59" s="125"/>
      <c r="H59" s="53"/>
      <c r="I59" s="92"/>
      <c r="J59" s="53"/>
      <c r="K59" s="92"/>
      <c r="L59" s="53"/>
      <c r="M59" s="54"/>
      <c r="N59" s="53"/>
      <c r="O59" s="141"/>
      <c r="P59" s="55"/>
    </row>
    <row r="60" spans="1:16" s="163" customFormat="1" ht="24.95" customHeight="1">
      <c r="A60" s="91" t="str">
        <f t="shared" si="4"/>
        <v>굴삭기(타이어)0.6㎥천원</v>
      </c>
      <c r="B60" s="55">
        <f t="shared" si="3"/>
        <v>54</v>
      </c>
      <c r="C60" s="93" t="s">
        <v>774</v>
      </c>
      <c r="D60" s="93" t="s">
        <v>775</v>
      </c>
      <c r="E60" s="55" t="s">
        <v>931</v>
      </c>
      <c r="F60" s="143"/>
      <c r="G60" s="125"/>
      <c r="H60" s="53"/>
      <c r="I60" s="92"/>
      <c r="J60" s="53"/>
      <c r="K60" s="92"/>
      <c r="L60" s="53"/>
      <c r="M60" s="54"/>
      <c r="N60" s="53"/>
      <c r="O60" s="141"/>
      <c r="P60" s="55"/>
    </row>
    <row r="61" spans="1:16" s="163" customFormat="1" ht="24.95" customHeight="1">
      <c r="A61" s="91" t="str">
        <f t="shared" ref="A61" si="14">+CONCATENATE(C61,D61,E61)</f>
        <v>굴삭기(무한궤도)0.7㎥천원</v>
      </c>
      <c r="B61" s="55">
        <f t="shared" si="3"/>
        <v>55</v>
      </c>
      <c r="C61" s="93" t="s">
        <v>1107</v>
      </c>
      <c r="D61" s="93" t="s">
        <v>1108</v>
      </c>
      <c r="E61" s="55" t="s">
        <v>931</v>
      </c>
      <c r="F61" s="143"/>
      <c r="G61" s="125"/>
      <c r="H61" s="53"/>
      <c r="I61" s="92"/>
      <c r="J61" s="53"/>
      <c r="K61" s="92"/>
      <c r="L61" s="53"/>
      <c r="M61" s="54"/>
      <c r="N61" s="53"/>
      <c r="O61" s="141"/>
      <c r="P61" s="55"/>
    </row>
    <row r="62" spans="1:16" s="163" customFormat="1" ht="24.95" customHeight="1">
      <c r="A62" s="91" t="str">
        <f t="shared" ref="A62" si="15">+CONCATENATE(C62,D62,E62)</f>
        <v>덤프트럭15ton천원</v>
      </c>
      <c r="B62" s="55">
        <f t="shared" si="3"/>
        <v>56</v>
      </c>
      <c r="C62" s="93" t="s">
        <v>1112</v>
      </c>
      <c r="D62" s="93" t="s">
        <v>1113</v>
      </c>
      <c r="E62" s="55" t="s">
        <v>931</v>
      </c>
      <c r="F62" s="143"/>
      <c r="G62" s="125"/>
      <c r="H62" s="53"/>
      <c r="I62" s="92"/>
      <c r="J62" s="53"/>
      <c r="K62" s="92"/>
      <c r="L62" s="53"/>
      <c r="M62" s="54"/>
      <c r="N62" s="53"/>
      <c r="O62" s="141"/>
      <c r="P62" s="55"/>
    </row>
    <row r="63" spans="1:16" s="163" customFormat="1" ht="24.95" customHeight="1">
      <c r="A63" s="91" t="str">
        <f t="shared" ref="A63:A64" si="16">+CONCATENATE(C63,D63,E63)</f>
        <v>덤프트럭 자동덮개시설15ton천원</v>
      </c>
      <c r="B63" s="55">
        <f t="shared" si="3"/>
        <v>57</v>
      </c>
      <c r="C63" s="93" t="s">
        <v>1114</v>
      </c>
      <c r="D63" s="93" t="s">
        <v>1113</v>
      </c>
      <c r="E63" s="55" t="s">
        <v>931</v>
      </c>
      <c r="F63" s="143"/>
      <c r="G63" s="125"/>
      <c r="H63" s="53"/>
      <c r="I63" s="92"/>
      <c r="J63" s="53"/>
      <c r="K63" s="92"/>
      <c r="L63" s="53"/>
      <c r="M63" s="54"/>
      <c r="N63" s="53"/>
      <c r="O63" s="141"/>
      <c r="P63" s="55"/>
    </row>
    <row r="64" spans="1:16" s="163" customFormat="1" ht="24.95" customHeight="1">
      <c r="A64" s="91" t="str">
        <f t="shared" si="16"/>
        <v>콘크리트 펌프차52M(80-95㎥/hr)천원</v>
      </c>
      <c r="B64" s="55">
        <f t="shared" si="3"/>
        <v>58</v>
      </c>
      <c r="C64" s="93" t="s">
        <v>1360</v>
      </c>
      <c r="D64" s="93" t="s">
        <v>1362</v>
      </c>
      <c r="E64" s="55" t="s">
        <v>931</v>
      </c>
      <c r="F64" s="143"/>
      <c r="G64" s="125"/>
      <c r="H64" s="53"/>
      <c r="I64" s="92"/>
      <c r="J64" s="53"/>
      <c r="K64" s="92"/>
      <c r="L64" s="53"/>
      <c r="M64" s="54"/>
      <c r="N64" s="53"/>
      <c r="O64" s="141"/>
      <c r="P64" s="55"/>
    </row>
    <row r="65" spans="1:16" s="163" customFormat="1" ht="24.95" customHeight="1">
      <c r="A65" s="91" t="str">
        <f t="shared" si="4"/>
        <v>트럭탑재형크레인10 TON천원</v>
      </c>
      <c r="B65" s="55">
        <f t="shared" si="3"/>
        <v>59</v>
      </c>
      <c r="C65" s="93" t="s">
        <v>930</v>
      </c>
      <c r="D65" s="93" t="s">
        <v>803</v>
      </c>
      <c r="E65" s="55" t="s">
        <v>931</v>
      </c>
      <c r="F65" s="143"/>
      <c r="G65" s="125"/>
      <c r="H65" s="53"/>
      <c r="I65" s="92"/>
      <c r="J65" s="53"/>
      <c r="K65" s="92"/>
      <c r="L65" s="53"/>
      <c r="M65" s="54"/>
      <c r="N65" s="53"/>
      <c r="O65" s="141"/>
      <c r="P65" s="55"/>
    </row>
    <row r="66" spans="1:16" s="163" customFormat="1" ht="24.95" customHeight="1">
      <c r="A66" s="91" t="str">
        <f t="shared" ref="A66:A67" si="17">+CONCATENATE(C66,D66,E66)</f>
        <v>트럭탑재형크레인15 TON천원</v>
      </c>
      <c r="B66" s="55">
        <f t="shared" si="3"/>
        <v>60</v>
      </c>
      <c r="C66" s="93" t="s">
        <v>930</v>
      </c>
      <c r="D66" s="93" t="s">
        <v>1348</v>
      </c>
      <c r="E66" s="55" t="s">
        <v>931</v>
      </c>
      <c r="F66" s="143"/>
      <c r="G66" s="125"/>
      <c r="H66" s="53"/>
      <c r="I66" s="92"/>
      <c r="J66" s="53"/>
      <c r="K66" s="92"/>
      <c r="L66" s="53"/>
      <c r="M66" s="54"/>
      <c r="N66" s="53"/>
      <c r="O66" s="141"/>
      <c r="P66" s="55"/>
    </row>
    <row r="67" spans="1:16" s="163" customFormat="1" ht="24.95" customHeight="1">
      <c r="A67" s="91" t="str">
        <f t="shared" si="17"/>
        <v>트럭 트랙터 및 평판트레일러20 TON천원</v>
      </c>
      <c r="B67" s="55">
        <f t="shared" si="3"/>
        <v>61</v>
      </c>
      <c r="C67" s="93" t="s">
        <v>1351</v>
      </c>
      <c r="D67" s="93" t="s">
        <v>1378</v>
      </c>
      <c r="E67" s="55" t="s">
        <v>931</v>
      </c>
      <c r="F67" s="143"/>
      <c r="G67" s="125"/>
      <c r="H67" s="53"/>
      <c r="I67" s="92"/>
      <c r="J67" s="53"/>
      <c r="K67" s="92"/>
      <c r="L67" s="53"/>
      <c r="M67" s="54"/>
      <c r="N67" s="53"/>
      <c r="O67" s="141"/>
      <c r="P67" s="55"/>
    </row>
    <row r="68" spans="1:16" s="163" customFormat="1" ht="24.95" customHeight="1">
      <c r="A68" s="91" t="str">
        <f t="shared" ref="A68" si="18">+CONCATENATE(C68,D68,E68)</f>
        <v>트럭 트랙터 및 평판트레일러40 TON천원</v>
      </c>
      <c r="B68" s="55">
        <f t="shared" si="3"/>
        <v>62</v>
      </c>
      <c r="C68" s="93" t="s">
        <v>1351</v>
      </c>
      <c r="D68" s="93" t="s">
        <v>1356</v>
      </c>
      <c r="E68" s="55" t="s">
        <v>931</v>
      </c>
      <c r="F68" s="143"/>
      <c r="G68" s="125"/>
      <c r="H68" s="53"/>
      <c r="I68" s="92"/>
      <c r="J68" s="53"/>
      <c r="K68" s="92"/>
      <c r="L68" s="53"/>
      <c r="M68" s="54"/>
      <c r="N68" s="53"/>
      <c r="O68" s="141"/>
      <c r="P68" s="55"/>
    </row>
    <row r="69" spans="1:16" s="163" customFormat="1" ht="24.95" customHeight="1">
      <c r="A69" s="91" t="str">
        <f t="shared" si="4"/>
        <v>공기압축기3.5 M3/Min천원</v>
      </c>
      <c r="B69" s="55">
        <f t="shared" si="3"/>
        <v>63</v>
      </c>
      <c r="C69" s="93" t="s">
        <v>934</v>
      </c>
      <c r="D69" s="93" t="s">
        <v>807</v>
      </c>
      <c r="E69" s="55" t="s">
        <v>927</v>
      </c>
      <c r="F69" s="143"/>
      <c r="G69" s="125"/>
      <c r="H69" s="53"/>
      <c r="I69" s="92"/>
      <c r="J69" s="53"/>
      <c r="K69" s="92"/>
      <c r="L69" s="53"/>
      <c r="M69" s="54"/>
      <c r="N69" s="53"/>
      <c r="O69" s="141"/>
      <c r="P69" s="55"/>
    </row>
    <row r="70" spans="1:16" s="163" customFormat="1" ht="24.95" customHeight="1">
      <c r="A70" s="91" t="str">
        <f t="shared" si="4"/>
        <v>에어호스(2.54cm) X 3B X 30M천원</v>
      </c>
      <c r="B70" s="55">
        <f t="shared" si="3"/>
        <v>64</v>
      </c>
      <c r="C70" s="93" t="s">
        <v>937</v>
      </c>
      <c r="D70" s="93" t="s">
        <v>809</v>
      </c>
      <c r="E70" s="55" t="s">
        <v>927</v>
      </c>
      <c r="F70" s="143"/>
      <c r="G70" s="125"/>
      <c r="H70" s="53"/>
      <c r="I70" s="92"/>
      <c r="J70" s="53"/>
      <c r="K70" s="92"/>
      <c r="L70" s="53"/>
      <c r="M70" s="54"/>
      <c r="N70" s="53"/>
      <c r="O70" s="141"/>
      <c r="P70" s="55"/>
    </row>
    <row r="71" spans="1:16" s="163" customFormat="1" ht="24.95" customHeight="1">
      <c r="A71" s="91" t="str">
        <f t="shared" si="4"/>
        <v>크레인(타이어)30ton천원</v>
      </c>
      <c r="B71" s="55">
        <f t="shared" ref="B71:B76" si="19">+B70+1</f>
        <v>65</v>
      </c>
      <c r="C71" s="93" t="s">
        <v>949</v>
      </c>
      <c r="D71" s="93" t="s">
        <v>950</v>
      </c>
      <c r="E71" s="55" t="s">
        <v>928</v>
      </c>
      <c r="F71" s="143"/>
      <c r="G71" s="125"/>
      <c r="H71" s="53"/>
      <c r="I71" s="92"/>
      <c r="J71" s="53"/>
      <c r="K71" s="92"/>
      <c r="L71" s="53"/>
      <c r="M71" s="54"/>
      <c r="N71" s="53"/>
      <c r="O71" s="141"/>
      <c r="P71" s="55"/>
    </row>
    <row r="72" spans="1:16" s="163" customFormat="1" ht="24.95" customHeight="1">
      <c r="A72" s="91" t="str">
        <f t="shared" si="4"/>
        <v>크레인(타이어)25ton천원</v>
      </c>
      <c r="B72" s="55">
        <f t="shared" si="19"/>
        <v>66</v>
      </c>
      <c r="C72" s="93" t="s">
        <v>949</v>
      </c>
      <c r="D72" s="93" t="s">
        <v>1380</v>
      </c>
      <c r="E72" s="55" t="s">
        <v>928</v>
      </c>
      <c r="F72" s="143"/>
      <c r="G72" s="125"/>
      <c r="H72" s="53"/>
      <c r="I72" s="92"/>
      <c r="J72" s="53"/>
      <c r="K72" s="92"/>
      <c r="L72" s="53"/>
      <c r="M72" s="54"/>
      <c r="N72" s="53"/>
      <c r="O72" s="141"/>
      <c r="P72" s="55"/>
    </row>
    <row r="73" spans="1:16" s="163" customFormat="1" ht="24.95" customHeight="1">
      <c r="A73" s="91" t="str">
        <f t="shared" ref="A73" si="20">+CONCATENATE(C73,D73,E73)</f>
        <v>크레인(타이어)10ton천원</v>
      </c>
      <c r="B73" s="55">
        <f t="shared" si="19"/>
        <v>67</v>
      </c>
      <c r="C73" s="93" t="s">
        <v>949</v>
      </c>
      <c r="D73" s="93" t="s">
        <v>1089</v>
      </c>
      <c r="E73" s="55" t="s">
        <v>928</v>
      </c>
      <c r="F73" s="143"/>
      <c r="G73" s="125"/>
      <c r="H73" s="53"/>
      <c r="I73" s="92"/>
      <c r="J73" s="53"/>
      <c r="K73" s="92"/>
      <c r="L73" s="53"/>
      <c r="M73" s="54"/>
      <c r="N73" s="53"/>
      <c r="O73" s="141"/>
      <c r="P73" s="55"/>
    </row>
    <row r="74" spans="1:16" s="163" customFormat="1" ht="24.95" customHeight="1">
      <c r="A74" s="91" t="str">
        <f t="shared" si="4"/>
        <v>용접기교류 500AMP천원</v>
      </c>
      <c r="B74" s="55">
        <f t="shared" si="19"/>
        <v>68</v>
      </c>
      <c r="C74" s="93" t="s">
        <v>899</v>
      </c>
      <c r="D74" s="93" t="s">
        <v>900</v>
      </c>
      <c r="E74" s="55" t="s">
        <v>927</v>
      </c>
      <c r="F74" s="143"/>
      <c r="G74" s="125"/>
      <c r="H74" s="53"/>
      <c r="I74" s="92"/>
      <c r="J74" s="53"/>
      <c r="K74" s="92"/>
      <c r="L74" s="53"/>
      <c r="M74" s="54"/>
      <c r="N74" s="53"/>
      <c r="O74" s="141"/>
      <c r="P74" s="55"/>
    </row>
    <row r="75" spans="1:16" s="163" customFormat="1" ht="24.95" customHeight="1">
      <c r="A75" s="91" t="str">
        <f t="shared" si="4"/>
        <v>소형브레이커(공압식)1.3 M3/Min천원</v>
      </c>
      <c r="B75" s="55">
        <f t="shared" si="19"/>
        <v>69</v>
      </c>
      <c r="C75" s="93" t="s">
        <v>1016</v>
      </c>
      <c r="D75" s="93" t="s">
        <v>1014</v>
      </c>
      <c r="E75" s="55" t="s">
        <v>927</v>
      </c>
      <c r="F75" s="143"/>
      <c r="G75" s="125"/>
      <c r="H75" s="53"/>
      <c r="I75" s="92"/>
      <c r="J75" s="53"/>
      <c r="K75" s="92"/>
      <c r="L75" s="53"/>
      <c r="M75" s="54"/>
      <c r="N75" s="53"/>
      <c r="O75" s="141"/>
      <c r="P75" s="55"/>
    </row>
    <row r="76" spans="1:16" s="163" customFormat="1" ht="24.95" customHeight="1">
      <c r="A76" s="91" t="str">
        <f t="shared" ref="A76" si="21">+CONCATENATE(C76,D76,E76)</f>
        <v>환율2017-12-01, 매매기준율원</v>
      </c>
      <c r="B76" s="55">
        <f t="shared" si="19"/>
        <v>70</v>
      </c>
      <c r="C76" s="93" t="s">
        <v>1018</v>
      </c>
      <c r="D76" s="198" t="s">
        <v>1021</v>
      </c>
      <c r="E76" s="55" t="s">
        <v>1019</v>
      </c>
      <c r="F76" s="143"/>
      <c r="G76" s="125"/>
      <c r="H76" s="53"/>
      <c r="I76" s="92"/>
      <c r="J76" s="53"/>
      <c r="K76" s="92"/>
      <c r="L76" s="53"/>
      <c r="M76" s="54"/>
      <c r="N76" s="53"/>
      <c r="O76" s="141"/>
      <c r="P76" s="55"/>
    </row>
    <row r="77" spans="1:16" s="163" customFormat="1">
      <c r="A77" s="164"/>
      <c r="B77" s="1" t="s">
        <v>779</v>
      </c>
      <c r="C77" s="1"/>
      <c r="D77" s="1"/>
      <c r="E77" s="199"/>
      <c r="F77" s="1"/>
      <c r="G77" s="1"/>
      <c r="H77" s="1"/>
      <c r="I77" s="1"/>
      <c r="J77" s="1"/>
      <c r="K77" s="1"/>
      <c r="L77" s="1"/>
      <c r="M77" s="91"/>
      <c r="N77" s="1"/>
      <c r="O77" s="197"/>
      <c r="P77" s="286"/>
    </row>
  </sheetData>
  <mergeCells count="14">
    <mergeCell ref="M4:M5"/>
    <mergeCell ref="N4:N5"/>
    <mergeCell ref="O4:O5"/>
    <mergeCell ref="P4:P5"/>
    <mergeCell ref="B1:P1"/>
    <mergeCell ref="B3:C3"/>
    <mergeCell ref="B4:B5"/>
    <mergeCell ref="C4:C5"/>
    <mergeCell ref="D4:D5"/>
    <mergeCell ref="E4:E5"/>
    <mergeCell ref="F4:G4"/>
    <mergeCell ref="H4:I4"/>
    <mergeCell ref="J4:K4"/>
    <mergeCell ref="L4:L5"/>
  </mergeCells>
  <phoneticPr fontId="3" type="noConversion"/>
  <printOptions horizontalCentered="1"/>
  <pageMargins left="0.70866141732283472" right="0.70866141732283472" top="0.74803149606299213" bottom="0.74803149606299213" header="0.31496062992125984" footer="0.31496062992125984"/>
  <pageSetup paperSize="9" scale="70" orientation="landscape" r:id="rId1"/>
  <legacyDrawing r:id="rId2"/>
</worksheet>
</file>

<file path=xl/worksheets/sheet16.xml><?xml version="1.0" encoding="utf-8"?>
<worksheet xmlns="http://schemas.openxmlformats.org/spreadsheetml/2006/main" xmlns:r="http://schemas.openxmlformats.org/officeDocument/2006/relationships">
  <sheetPr codeName="Sheet49"/>
  <dimension ref="A1:H22"/>
  <sheetViews>
    <sheetView view="pageBreakPreview" topLeftCell="A5" workbookViewId="0">
      <selection activeCell="J8" sqref="J8"/>
    </sheetView>
  </sheetViews>
  <sheetFormatPr defaultRowHeight="16.5"/>
  <cols>
    <col min="1" max="1" width="11.125" style="7" customWidth="1"/>
    <col min="2" max="2" width="14.625" style="7" customWidth="1"/>
    <col min="3" max="6" width="11.125" style="7" customWidth="1"/>
    <col min="7" max="7" width="8.875" style="7" customWidth="1"/>
    <col min="8" max="8" width="9" style="7" hidden="1" customWidth="1"/>
    <col min="9" max="12" width="9" style="7" customWidth="1"/>
    <col min="13" max="16384" width="9" style="7"/>
  </cols>
  <sheetData>
    <row r="1" spans="1:8" ht="35.1" customHeight="1">
      <c r="A1" s="352" t="s">
        <v>1435</v>
      </c>
      <c r="B1" s="352"/>
      <c r="C1" s="352"/>
      <c r="D1" s="352"/>
      <c r="E1" s="352"/>
      <c r="F1" s="352"/>
      <c r="G1" s="352"/>
    </row>
    <row r="2" spans="1:8">
      <c r="A2" s="8"/>
      <c r="B2" s="9"/>
      <c r="C2" s="8"/>
      <c r="D2" s="8"/>
      <c r="E2" s="8"/>
      <c r="F2" s="8"/>
      <c r="G2" s="8"/>
    </row>
    <row r="3" spans="1:8" ht="20.100000000000001" customHeight="1">
      <c r="A3" s="94">
        <f>+단가!B3+1</f>
        <v>5</v>
      </c>
      <c r="B3" s="95"/>
      <c r="C3" s="96"/>
      <c r="D3" s="96"/>
      <c r="E3" s="96"/>
      <c r="F3" s="96"/>
      <c r="G3" s="97" t="s">
        <v>1</v>
      </c>
    </row>
    <row r="4" spans="1:8" ht="24.95" customHeight="1">
      <c r="A4" s="98" t="s">
        <v>2</v>
      </c>
      <c r="B4" s="353" t="s">
        <v>3</v>
      </c>
      <c r="C4" s="99" t="s">
        <v>743</v>
      </c>
      <c r="D4" s="100"/>
      <c r="E4" s="100"/>
      <c r="F4" s="101" t="s">
        <v>4</v>
      </c>
      <c r="G4" s="355" t="s">
        <v>5</v>
      </c>
    </row>
    <row r="5" spans="1:8" ht="24.95" customHeight="1">
      <c r="A5" s="102" t="s">
        <v>6</v>
      </c>
      <c r="B5" s="354"/>
      <c r="C5" s="103" t="s">
        <v>7</v>
      </c>
      <c r="D5" s="104" t="s">
        <v>8</v>
      </c>
      <c r="E5" s="104" t="s">
        <v>9</v>
      </c>
      <c r="F5" s="102" t="s">
        <v>10</v>
      </c>
      <c r="G5" s="356"/>
    </row>
    <row r="6" spans="1:8" s="1" customFormat="1" ht="30" customHeight="1">
      <c r="A6" s="105">
        <f>+VLOOKUP($B:$B,건설노임단가!$B:$I,6,FALSE)</f>
        <v>1023</v>
      </c>
      <c r="B6" s="106" t="s">
        <v>12</v>
      </c>
      <c r="C6" s="107"/>
      <c r="D6" s="107"/>
      <c r="E6" s="107"/>
      <c r="F6" s="107"/>
      <c r="G6" s="107"/>
      <c r="H6" s="10">
        <f>+A6</f>
        <v>1023</v>
      </c>
    </row>
    <row r="7" spans="1:8" s="1" customFormat="1" ht="30" customHeight="1">
      <c r="A7" s="105">
        <f>+VLOOKUP($B:$B,건설노임단가!$B:$I,6,FALSE)</f>
        <v>1002</v>
      </c>
      <c r="B7" s="106" t="s">
        <v>762</v>
      </c>
      <c r="C7" s="107"/>
      <c r="D7" s="107"/>
      <c r="E7" s="107"/>
      <c r="F7" s="107"/>
      <c r="G7" s="107"/>
      <c r="H7" s="10">
        <f t="shared" ref="H7:H11" si="0">+A7</f>
        <v>1002</v>
      </c>
    </row>
    <row r="8" spans="1:8" s="1" customFormat="1" ht="30" customHeight="1">
      <c r="A8" s="105">
        <f>+VLOOKUP($B:$B,건설노임단가!$B:$I,6,FALSE)</f>
        <v>1012</v>
      </c>
      <c r="B8" s="106" t="s">
        <v>713</v>
      </c>
      <c r="C8" s="107"/>
      <c r="D8" s="107"/>
      <c r="E8" s="107"/>
      <c r="F8" s="107"/>
      <c r="G8" s="107"/>
      <c r="H8" s="10">
        <f>+A8</f>
        <v>1012</v>
      </c>
    </row>
    <row r="9" spans="1:8" s="1" customFormat="1" ht="30" customHeight="1">
      <c r="A9" s="105">
        <f>+VLOOKUP($B:$B,건설노임단가!$B:$I,6,FALSE)</f>
        <v>1013</v>
      </c>
      <c r="B9" s="106" t="s">
        <v>780</v>
      </c>
      <c r="C9" s="107"/>
      <c r="D9" s="107"/>
      <c r="E9" s="107"/>
      <c r="F9" s="107"/>
      <c r="G9" s="107"/>
      <c r="H9" s="10">
        <f t="shared" si="0"/>
        <v>1013</v>
      </c>
    </row>
    <row r="10" spans="1:8" s="1" customFormat="1" ht="30" customHeight="1">
      <c r="A10" s="105">
        <f>+VLOOKUP($B:$B,건설노임단가!$B:$I,6,FALSE)</f>
        <v>1048</v>
      </c>
      <c r="B10" s="106" t="s">
        <v>781</v>
      </c>
      <c r="C10" s="107"/>
      <c r="D10" s="107"/>
      <c r="E10" s="107"/>
      <c r="F10" s="107"/>
      <c r="G10" s="107"/>
      <c r="H10" s="10">
        <f t="shared" ref="H10" si="1">+A10</f>
        <v>1048</v>
      </c>
    </row>
    <row r="11" spans="1:8" s="1" customFormat="1" ht="30" customHeight="1">
      <c r="A11" s="105">
        <f>+VLOOKUP($B:$B,건설노임단가!$B:$I,6,FALSE)</f>
        <v>1007</v>
      </c>
      <c r="B11" s="106" t="s">
        <v>786</v>
      </c>
      <c r="C11" s="107"/>
      <c r="D11" s="107"/>
      <c r="E11" s="107"/>
      <c r="F11" s="107"/>
      <c r="G11" s="107"/>
      <c r="H11" s="10">
        <f t="shared" si="0"/>
        <v>1007</v>
      </c>
    </row>
    <row r="12" spans="1:8" s="1" customFormat="1" ht="30" customHeight="1">
      <c r="A12" s="105">
        <f>+VLOOKUP($B:$B,건설노임단가!$B:$I,6,FALSE)</f>
        <v>1003</v>
      </c>
      <c r="B12" s="106" t="s">
        <v>913</v>
      </c>
      <c r="C12" s="107"/>
      <c r="D12" s="107"/>
      <c r="E12" s="107"/>
      <c r="F12" s="107"/>
      <c r="G12" s="107"/>
      <c r="H12" s="10">
        <f>+A12</f>
        <v>1003</v>
      </c>
    </row>
    <row r="13" spans="1:8" s="1" customFormat="1" ht="30" customHeight="1">
      <c r="A13" s="105">
        <f>+VLOOKUP($B:$B,건설노임단가!$B:$I,6,FALSE)</f>
        <v>1049</v>
      </c>
      <c r="B13" s="106" t="s">
        <v>929</v>
      </c>
      <c r="C13" s="107"/>
      <c r="D13" s="107"/>
      <c r="E13" s="107"/>
      <c r="F13" s="107"/>
      <c r="G13" s="107"/>
      <c r="H13" s="10">
        <f>+A13</f>
        <v>1049</v>
      </c>
    </row>
    <row r="14" spans="1:8" s="1" customFormat="1" ht="30" customHeight="1">
      <c r="A14" s="105">
        <f>+VLOOKUP($B:$B,건설노임단가!$B:$I,6,FALSE)</f>
        <v>1020</v>
      </c>
      <c r="B14" s="106" t="s">
        <v>932</v>
      </c>
      <c r="C14" s="107"/>
      <c r="D14" s="107"/>
      <c r="E14" s="107"/>
      <c r="F14" s="107"/>
      <c r="G14" s="107"/>
      <c r="H14" s="10">
        <f t="shared" ref="H14:H20" si="2">+A14</f>
        <v>1020</v>
      </c>
    </row>
    <row r="15" spans="1:8" s="1" customFormat="1" ht="30" customHeight="1">
      <c r="A15" s="105">
        <f>+VLOOKUP($B:$B,건설노임단가!$B:$I,6,FALSE)</f>
        <v>1050</v>
      </c>
      <c r="B15" s="106" t="s">
        <v>936</v>
      </c>
      <c r="C15" s="107"/>
      <c r="D15" s="107"/>
      <c r="E15" s="107"/>
      <c r="F15" s="107"/>
      <c r="G15" s="107"/>
      <c r="H15" s="10">
        <f t="shared" si="2"/>
        <v>1050</v>
      </c>
    </row>
    <row r="16" spans="1:8" s="1" customFormat="1" ht="30" customHeight="1">
      <c r="A16" s="105">
        <f>+VLOOKUP($B:$B,건설노임단가!$B:$I,6,FALSE)</f>
        <v>1011</v>
      </c>
      <c r="B16" s="106" t="s">
        <v>968</v>
      </c>
      <c r="C16" s="107"/>
      <c r="D16" s="107"/>
      <c r="E16" s="107"/>
      <c r="F16" s="107"/>
      <c r="G16" s="107"/>
      <c r="H16" s="10">
        <f t="shared" si="2"/>
        <v>1011</v>
      </c>
    </row>
    <row r="17" spans="1:8" s="1" customFormat="1" ht="30" customHeight="1">
      <c r="A17" s="105">
        <f>+VLOOKUP($B:$B,건설노임단가!$B:$I,6,FALSE)</f>
        <v>1009</v>
      </c>
      <c r="B17" s="106" t="s">
        <v>972</v>
      </c>
      <c r="C17" s="107"/>
      <c r="D17" s="107"/>
      <c r="E17" s="107"/>
      <c r="F17" s="107"/>
      <c r="G17" s="107"/>
      <c r="H17" s="10">
        <f t="shared" si="2"/>
        <v>1009</v>
      </c>
    </row>
    <row r="18" spans="1:8" s="1" customFormat="1" ht="30" customHeight="1">
      <c r="A18" s="105">
        <f>+VLOOKUP($B:$B,건설노임단가!$B:$I,6,FALSE)</f>
        <v>1006</v>
      </c>
      <c r="B18" s="106" t="s">
        <v>973</v>
      </c>
      <c r="C18" s="107"/>
      <c r="D18" s="107"/>
      <c r="E18" s="107"/>
      <c r="F18" s="107"/>
      <c r="G18" s="107"/>
      <c r="H18" s="10">
        <f t="shared" si="2"/>
        <v>1006</v>
      </c>
    </row>
    <row r="19" spans="1:8" s="1" customFormat="1" ht="30" customHeight="1">
      <c r="A19" s="105">
        <f>+VLOOKUP($B:$B,건설노임단가!$B:$I,6,FALSE)</f>
        <v>1015</v>
      </c>
      <c r="B19" s="106" t="s">
        <v>1020</v>
      </c>
      <c r="C19" s="107"/>
      <c r="D19" s="107"/>
      <c r="E19" s="107"/>
      <c r="F19" s="107"/>
      <c r="G19" s="107"/>
      <c r="H19" s="10">
        <f t="shared" si="2"/>
        <v>1015</v>
      </c>
    </row>
    <row r="20" spans="1:8" s="1" customFormat="1" ht="30" customHeight="1">
      <c r="A20" s="105">
        <f>+VLOOKUP($B:$B,건설노임단가!$B:$I,6,FALSE)</f>
        <v>1004</v>
      </c>
      <c r="B20" s="106" t="s">
        <v>1390</v>
      </c>
      <c r="C20" s="107"/>
      <c r="D20" s="107"/>
      <c r="E20" s="107"/>
      <c r="F20" s="107"/>
      <c r="G20" s="107"/>
      <c r="H20" s="10">
        <f t="shared" si="2"/>
        <v>1004</v>
      </c>
    </row>
    <row r="21" spans="1:8">
      <c r="A21" s="108" t="s">
        <v>744</v>
      </c>
      <c r="B21" s="95"/>
      <c r="C21" s="96"/>
      <c r="D21" s="96"/>
      <c r="E21" s="96"/>
      <c r="F21" s="96"/>
      <c r="G21" s="96"/>
    </row>
    <row r="22" spans="1:8">
      <c r="A22" s="109" t="s">
        <v>13</v>
      </c>
      <c r="B22" s="95"/>
      <c r="C22" s="96"/>
      <c r="D22" s="96"/>
      <c r="E22" s="96"/>
      <c r="F22" s="96"/>
      <c r="G22" s="96"/>
    </row>
  </sheetData>
  <mergeCells count="3">
    <mergeCell ref="A1:G1"/>
    <mergeCell ref="B4:B5"/>
    <mergeCell ref="G4:G5"/>
  </mergeCells>
  <phoneticPr fontId="2"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sheetPr codeName="Sheet50">
    <tabColor rgb="FFFFFF00"/>
  </sheetPr>
  <dimension ref="A1:AL27"/>
  <sheetViews>
    <sheetView view="pageBreakPreview" workbookViewId="0">
      <selection sqref="A1:P1"/>
    </sheetView>
  </sheetViews>
  <sheetFormatPr defaultColWidth="2.125" defaultRowHeight="24" customHeight="1"/>
  <cols>
    <col min="1" max="16384" width="2.125" style="23"/>
  </cols>
  <sheetData>
    <row r="1" spans="1:38" ht="16.5">
      <c r="A1" s="21"/>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2"/>
      <c r="AE1" s="22"/>
      <c r="AF1" s="21"/>
      <c r="AG1" s="21"/>
      <c r="AH1" s="21"/>
      <c r="AI1" s="21"/>
      <c r="AJ1" s="21"/>
      <c r="AK1" s="21"/>
      <c r="AL1" s="21"/>
    </row>
    <row r="2" spans="1:38" ht="16.5">
      <c r="A2" s="21"/>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2"/>
      <c r="AE2" s="22"/>
      <c r="AF2" s="21"/>
      <c r="AG2" s="21"/>
      <c r="AH2" s="21"/>
      <c r="AI2" s="21"/>
      <c r="AJ2" s="21"/>
      <c r="AK2" s="21"/>
      <c r="AL2" s="21"/>
    </row>
    <row r="3" spans="1:38" ht="16.5">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2"/>
      <c r="AE3" s="22"/>
      <c r="AF3" s="21"/>
      <c r="AG3" s="21"/>
      <c r="AH3" s="21"/>
      <c r="AI3" s="21"/>
      <c r="AJ3" s="21"/>
      <c r="AK3" s="21"/>
      <c r="AL3" s="21"/>
    </row>
    <row r="4" spans="1:38" ht="16.5">
      <c r="A4" s="21"/>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2"/>
      <c r="AE4" s="22"/>
      <c r="AF4" s="21"/>
      <c r="AG4" s="21"/>
      <c r="AH4" s="21"/>
      <c r="AI4" s="21"/>
      <c r="AJ4" s="21"/>
      <c r="AK4" s="21"/>
      <c r="AL4" s="21"/>
    </row>
    <row r="5" spans="1:38" ht="16.5">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2"/>
      <c r="AE5" s="22"/>
      <c r="AF5" s="21"/>
      <c r="AG5" s="21"/>
      <c r="AH5" s="21"/>
      <c r="AI5" s="21"/>
      <c r="AJ5" s="21"/>
      <c r="AK5" s="21"/>
      <c r="AL5" s="21"/>
    </row>
    <row r="6" spans="1:38" ht="16.5">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4"/>
      <c r="AE6" s="24"/>
      <c r="AF6" s="21"/>
      <c r="AG6" s="21"/>
      <c r="AH6" s="21"/>
      <c r="AI6" s="21"/>
      <c r="AJ6" s="21"/>
      <c r="AK6" s="21"/>
      <c r="AL6" s="21"/>
    </row>
    <row r="7" spans="1:38" ht="16.5">
      <c r="A7" s="287" t="s">
        <v>1447</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9"/>
      <c r="AL7" s="21"/>
    </row>
    <row r="8" spans="1:38" ht="16.5">
      <c r="A8" s="290"/>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2"/>
      <c r="AL8" s="25"/>
    </row>
    <row r="9" spans="1:38" ht="16.5">
      <c r="A9" s="290"/>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2"/>
      <c r="AL9" s="25"/>
    </row>
    <row r="10" spans="1:38" ht="16.5">
      <c r="A10" s="290"/>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2"/>
      <c r="AL10" s="25"/>
    </row>
    <row r="11" spans="1:38" ht="16.5">
      <c r="A11" s="290"/>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2"/>
      <c r="AL11" s="25"/>
    </row>
    <row r="12" spans="1:38" ht="16.5">
      <c r="A12" s="290"/>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2"/>
      <c r="AL12" s="25"/>
    </row>
    <row r="13" spans="1:38" ht="16.5">
      <c r="A13" s="290"/>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2"/>
      <c r="AL13" s="25"/>
    </row>
    <row r="14" spans="1:38" ht="16.5">
      <c r="A14" s="293"/>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5"/>
      <c r="AL14" s="25"/>
    </row>
    <row r="15" spans="1:38" ht="16.5">
      <c r="A15" s="21"/>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6"/>
      <c r="AE15" s="26"/>
      <c r="AF15" s="25"/>
      <c r="AG15" s="25"/>
      <c r="AH15" s="25"/>
      <c r="AI15" s="25"/>
      <c r="AJ15" s="25"/>
      <c r="AK15" s="25"/>
      <c r="AL15" s="25"/>
    </row>
    <row r="16" spans="1:38" ht="16.5">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2"/>
      <c r="AE16" s="22"/>
      <c r="AF16" s="22"/>
      <c r="AG16" s="21"/>
      <c r="AH16" s="21"/>
      <c r="AI16" s="21"/>
      <c r="AJ16" s="21"/>
      <c r="AK16" s="21"/>
      <c r="AL16" s="21"/>
    </row>
    <row r="17" spans="1:38" ht="16.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2"/>
      <c r="AE17" s="22"/>
      <c r="AF17" s="22"/>
      <c r="AG17" s="21"/>
      <c r="AH17" s="21"/>
      <c r="AI17" s="21"/>
      <c r="AJ17" s="21"/>
      <c r="AK17" s="21"/>
      <c r="AL17" s="21"/>
    </row>
    <row r="18" spans="1:38" ht="16.5">
      <c r="A18" s="21"/>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2"/>
      <c r="AE18" s="22"/>
      <c r="AF18" s="22"/>
      <c r="AG18" s="21"/>
      <c r="AH18" s="21"/>
      <c r="AI18" s="21"/>
      <c r="AJ18" s="21"/>
      <c r="AK18" s="21"/>
      <c r="AL18" s="21"/>
    </row>
    <row r="19" spans="1:38" ht="16.5">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2"/>
      <c r="AE19" s="22"/>
      <c r="AF19" s="22"/>
      <c r="AG19" s="21"/>
      <c r="AH19" s="21"/>
      <c r="AI19" s="21"/>
      <c r="AJ19" s="21"/>
      <c r="AK19" s="21"/>
      <c r="AL19" s="21"/>
    </row>
    <row r="20" spans="1:38" ht="16.5">
      <c r="A20" s="21"/>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2"/>
      <c r="AE20" s="22"/>
      <c r="AF20" s="22"/>
      <c r="AG20" s="21"/>
      <c r="AH20" s="21"/>
      <c r="AI20" s="21"/>
      <c r="AJ20" s="21"/>
      <c r="AK20" s="21"/>
      <c r="AL20" s="21"/>
    </row>
    <row r="21" spans="1:38" ht="16.5">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2"/>
      <c r="AE21" s="22"/>
      <c r="AF21" s="22"/>
      <c r="AG21" s="21"/>
      <c r="AH21" s="21"/>
      <c r="AI21" s="21"/>
      <c r="AJ21" s="21"/>
      <c r="AK21" s="21"/>
      <c r="AL21" s="21"/>
    </row>
    <row r="22" spans="1:38" ht="16.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2"/>
      <c r="AE22" s="22"/>
      <c r="AF22" s="22"/>
      <c r="AG22" s="21"/>
      <c r="AH22" s="21"/>
      <c r="AI22" s="21"/>
      <c r="AJ22" s="21"/>
      <c r="AK22" s="21"/>
      <c r="AL22" s="21"/>
    </row>
    <row r="23" spans="1:38" ht="16.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2"/>
      <c r="AE23" s="22"/>
      <c r="AF23" s="22"/>
      <c r="AG23" s="21"/>
      <c r="AH23" s="21"/>
      <c r="AI23" s="21"/>
      <c r="AJ23" s="21"/>
      <c r="AK23" s="21"/>
      <c r="AL23" s="21"/>
    </row>
    <row r="24" spans="1:38" ht="16.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2"/>
      <c r="AE24" s="22"/>
      <c r="AF24" s="22"/>
      <c r="AG24" s="21"/>
      <c r="AH24" s="21"/>
      <c r="AI24" s="21"/>
      <c r="AJ24" s="21"/>
      <c r="AK24" s="21"/>
      <c r="AL24" s="21"/>
    </row>
    <row r="25" spans="1:38" ht="16.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2"/>
      <c r="AE25" s="22"/>
      <c r="AF25" s="22"/>
      <c r="AG25" s="21"/>
      <c r="AH25" s="21"/>
      <c r="AI25" s="21"/>
      <c r="AJ25" s="21"/>
      <c r="AK25" s="21"/>
      <c r="AL25" s="21"/>
    </row>
    <row r="26" spans="1:38" ht="16.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2"/>
      <c r="AE26" s="22"/>
      <c r="AF26" s="22"/>
      <c r="AG26" s="21"/>
      <c r="AH26" s="21"/>
      <c r="AI26" s="21"/>
      <c r="AJ26" s="21"/>
      <c r="AK26" s="21"/>
      <c r="AL26" s="21"/>
    </row>
    <row r="27" spans="1:38" ht="16.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2"/>
      <c r="AE27" s="22"/>
      <c r="AF27" s="22"/>
      <c r="AG27" s="21"/>
      <c r="AH27" s="21"/>
      <c r="AI27" s="21"/>
      <c r="AJ27" s="21"/>
      <c r="AK27" s="21"/>
      <c r="AL27" s="21"/>
    </row>
  </sheetData>
  <mergeCells count="1">
    <mergeCell ref="A7:AK14"/>
  </mergeCells>
  <phoneticPr fontId="2"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sheetPr>
    <tabColor theme="1"/>
  </sheetPr>
  <dimension ref="A1:CW33"/>
  <sheetViews>
    <sheetView view="pageBreakPreview" zoomScaleNormal="100" zoomScaleSheetLayoutView="100" workbookViewId="0">
      <selection activeCell="D5" sqref="D5:Y29"/>
    </sheetView>
  </sheetViews>
  <sheetFormatPr defaultColWidth="8" defaultRowHeight="12"/>
  <cols>
    <col min="1" max="1" width="7.75" style="261" customWidth="1"/>
    <col min="2" max="3" width="3.25" style="261" hidden="1" customWidth="1"/>
    <col min="4" max="25" width="5.875" style="261" customWidth="1"/>
    <col min="26" max="257" width="8" style="261"/>
    <col min="258" max="258" width="7.75" style="261" customWidth="1"/>
    <col min="259" max="259" width="0" style="261" hidden="1" customWidth="1"/>
    <col min="260" max="281" width="5.875" style="261" customWidth="1"/>
    <col min="282" max="513" width="8" style="261"/>
    <col min="514" max="514" width="7.75" style="261" customWidth="1"/>
    <col min="515" max="515" width="0" style="261" hidden="1" customWidth="1"/>
    <col min="516" max="537" width="5.875" style="261" customWidth="1"/>
    <col min="538" max="769" width="8" style="261"/>
    <col min="770" max="770" width="7.75" style="261" customWidth="1"/>
    <col min="771" max="771" width="0" style="261" hidden="1" customWidth="1"/>
    <col min="772" max="793" width="5.875" style="261" customWidth="1"/>
    <col min="794" max="1025" width="8" style="261"/>
    <col min="1026" max="1026" width="7.75" style="261" customWidth="1"/>
    <col min="1027" max="1027" width="0" style="261" hidden="1" customWidth="1"/>
    <col min="1028" max="1049" width="5.875" style="261" customWidth="1"/>
    <col min="1050" max="1281" width="8" style="261"/>
    <col min="1282" max="1282" width="7.75" style="261" customWidth="1"/>
    <col min="1283" max="1283" width="0" style="261" hidden="1" customWidth="1"/>
    <col min="1284" max="1305" width="5.875" style="261" customWidth="1"/>
    <col min="1306" max="1537" width="8" style="261"/>
    <col min="1538" max="1538" width="7.75" style="261" customWidth="1"/>
    <col min="1539" max="1539" width="0" style="261" hidden="1" customWidth="1"/>
    <col min="1540" max="1561" width="5.875" style="261" customWidth="1"/>
    <col min="1562" max="1793" width="8" style="261"/>
    <col min="1794" max="1794" width="7.75" style="261" customWidth="1"/>
    <col min="1795" max="1795" width="0" style="261" hidden="1" customWidth="1"/>
    <col min="1796" max="1817" width="5.875" style="261" customWidth="1"/>
    <col min="1818" max="2049" width="8" style="261"/>
    <col min="2050" max="2050" width="7.75" style="261" customWidth="1"/>
    <col min="2051" max="2051" width="0" style="261" hidden="1" customWidth="1"/>
    <col min="2052" max="2073" width="5.875" style="261" customWidth="1"/>
    <col min="2074" max="2305" width="8" style="261"/>
    <col min="2306" max="2306" width="7.75" style="261" customWidth="1"/>
    <col min="2307" max="2307" width="0" style="261" hidden="1" customWidth="1"/>
    <col min="2308" max="2329" width="5.875" style="261" customWidth="1"/>
    <col min="2330" max="2561" width="8" style="261"/>
    <col min="2562" max="2562" width="7.75" style="261" customWidth="1"/>
    <col min="2563" max="2563" width="0" style="261" hidden="1" customWidth="1"/>
    <col min="2564" max="2585" width="5.875" style="261" customWidth="1"/>
    <col min="2586" max="2817" width="8" style="261"/>
    <col min="2818" max="2818" width="7.75" style="261" customWidth="1"/>
    <col min="2819" max="2819" width="0" style="261" hidden="1" customWidth="1"/>
    <col min="2820" max="2841" width="5.875" style="261" customWidth="1"/>
    <col min="2842" max="3073" width="8" style="261"/>
    <col min="3074" max="3074" width="7.75" style="261" customWidth="1"/>
    <col min="3075" max="3075" width="0" style="261" hidden="1" customWidth="1"/>
    <col min="3076" max="3097" width="5.875" style="261" customWidth="1"/>
    <col min="3098" max="3329" width="8" style="261"/>
    <col min="3330" max="3330" width="7.75" style="261" customWidth="1"/>
    <col min="3331" max="3331" width="0" style="261" hidden="1" customWidth="1"/>
    <col min="3332" max="3353" width="5.875" style="261" customWidth="1"/>
    <col min="3354" max="3585" width="8" style="261"/>
    <col min="3586" max="3586" width="7.75" style="261" customWidth="1"/>
    <col min="3587" max="3587" width="0" style="261" hidden="1" customWidth="1"/>
    <col min="3588" max="3609" width="5.875" style="261" customWidth="1"/>
    <col min="3610" max="3841" width="8" style="261"/>
    <col min="3842" max="3842" width="7.75" style="261" customWidth="1"/>
    <col min="3843" max="3843" width="0" style="261" hidden="1" customWidth="1"/>
    <col min="3844" max="3865" width="5.875" style="261" customWidth="1"/>
    <col min="3866" max="4097" width="8" style="261"/>
    <col min="4098" max="4098" width="7.75" style="261" customWidth="1"/>
    <col min="4099" max="4099" width="0" style="261" hidden="1" customWidth="1"/>
    <col min="4100" max="4121" width="5.875" style="261" customWidth="1"/>
    <col min="4122" max="4353" width="8" style="261"/>
    <col min="4354" max="4354" width="7.75" style="261" customWidth="1"/>
    <col min="4355" max="4355" width="0" style="261" hidden="1" customWidth="1"/>
    <col min="4356" max="4377" width="5.875" style="261" customWidth="1"/>
    <col min="4378" max="4609" width="8" style="261"/>
    <col min="4610" max="4610" width="7.75" style="261" customWidth="1"/>
    <col min="4611" max="4611" width="0" style="261" hidden="1" customWidth="1"/>
    <col min="4612" max="4633" width="5.875" style="261" customWidth="1"/>
    <col min="4634" max="4865" width="8" style="261"/>
    <col min="4866" max="4866" width="7.75" style="261" customWidth="1"/>
    <col min="4867" max="4867" width="0" style="261" hidden="1" customWidth="1"/>
    <col min="4868" max="4889" width="5.875" style="261" customWidth="1"/>
    <col min="4890" max="5121" width="8" style="261"/>
    <col min="5122" max="5122" width="7.75" style="261" customWidth="1"/>
    <col min="5123" max="5123" width="0" style="261" hidden="1" customWidth="1"/>
    <col min="5124" max="5145" width="5.875" style="261" customWidth="1"/>
    <col min="5146" max="5377" width="8" style="261"/>
    <col min="5378" max="5378" width="7.75" style="261" customWidth="1"/>
    <col min="5379" max="5379" width="0" style="261" hidden="1" customWidth="1"/>
    <col min="5380" max="5401" width="5.875" style="261" customWidth="1"/>
    <col min="5402" max="5633" width="8" style="261"/>
    <col min="5634" max="5634" width="7.75" style="261" customWidth="1"/>
    <col min="5635" max="5635" width="0" style="261" hidden="1" customWidth="1"/>
    <col min="5636" max="5657" width="5.875" style="261" customWidth="1"/>
    <col min="5658" max="5889" width="8" style="261"/>
    <col min="5890" max="5890" width="7.75" style="261" customWidth="1"/>
    <col min="5891" max="5891" width="0" style="261" hidden="1" customWidth="1"/>
    <col min="5892" max="5913" width="5.875" style="261" customWidth="1"/>
    <col min="5914" max="6145" width="8" style="261"/>
    <col min="6146" max="6146" width="7.75" style="261" customWidth="1"/>
    <col min="6147" max="6147" width="0" style="261" hidden="1" customWidth="1"/>
    <col min="6148" max="6169" width="5.875" style="261" customWidth="1"/>
    <col min="6170" max="6401" width="8" style="261"/>
    <col min="6402" max="6402" width="7.75" style="261" customWidth="1"/>
    <col min="6403" max="6403" width="0" style="261" hidden="1" customWidth="1"/>
    <col min="6404" max="6425" width="5.875" style="261" customWidth="1"/>
    <col min="6426" max="6657" width="8" style="261"/>
    <col min="6658" max="6658" width="7.75" style="261" customWidth="1"/>
    <col min="6659" max="6659" width="0" style="261" hidden="1" customWidth="1"/>
    <col min="6660" max="6681" width="5.875" style="261" customWidth="1"/>
    <col min="6682" max="6913" width="8" style="261"/>
    <col min="6914" max="6914" width="7.75" style="261" customWidth="1"/>
    <col min="6915" max="6915" width="0" style="261" hidden="1" customWidth="1"/>
    <col min="6916" max="6937" width="5.875" style="261" customWidth="1"/>
    <col min="6938" max="7169" width="8" style="261"/>
    <col min="7170" max="7170" width="7.75" style="261" customWidth="1"/>
    <col min="7171" max="7171" width="0" style="261" hidden="1" customWidth="1"/>
    <col min="7172" max="7193" width="5.875" style="261" customWidth="1"/>
    <col min="7194" max="7425" width="8" style="261"/>
    <col min="7426" max="7426" width="7.75" style="261" customWidth="1"/>
    <col min="7427" max="7427" width="0" style="261" hidden="1" customWidth="1"/>
    <col min="7428" max="7449" width="5.875" style="261" customWidth="1"/>
    <col min="7450" max="7681" width="8" style="261"/>
    <col min="7682" max="7682" width="7.75" style="261" customWidth="1"/>
    <col min="7683" max="7683" width="0" style="261" hidden="1" customWidth="1"/>
    <col min="7684" max="7705" width="5.875" style="261" customWidth="1"/>
    <col min="7706" max="7937" width="8" style="261"/>
    <col min="7938" max="7938" width="7.75" style="261" customWidth="1"/>
    <col min="7939" max="7939" width="0" style="261" hidden="1" customWidth="1"/>
    <col min="7940" max="7961" width="5.875" style="261" customWidth="1"/>
    <col min="7962" max="8193" width="8" style="261"/>
    <col min="8194" max="8194" width="7.75" style="261" customWidth="1"/>
    <col min="8195" max="8195" width="0" style="261" hidden="1" customWidth="1"/>
    <col min="8196" max="8217" width="5.875" style="261" customWidth="1"/>
    <col min="8218" max="8449" width="8" style="261"/>
    <col min="8450" max="8450" width="7.75" style="261" customWidth="1"/>
    <col min="8451" max="8451" width="0" style="261" hidden="1" customWidth="1"/>
    <col min="8452" max="8473" width="5.875" style="261" customWidth="1"/>
    <col min="8474" max="8705" width="8" style="261"/>
    <col min="8706" max="8706" width="7.75" style="261" customWidth="1"/>
    <col min="8707" max="8707" width="0" style="261" hidden="1" customWidth="1"/>
    <col min="8708" max="8729" width="5.875" style="261" customWidth="1"/>
    <col min="8730" max="8961" width="8" style="261"/>
    <col min="8962" max="8962" width="7.75" style="261" customWidth="1"/>
    <col min="8963" max="8963" width="0" style="261" hidden="1" customWidth="1"/>
    <col min="8964" max="8985" width="5.875" style="261" customWidth="1"/>
    <col min="8986" max="9217" width="8" style="261"/>
    <col min="9218" max="9218" width="7.75" style="261" customWidth="1"/>
    <col min="9219" max="9219" width="0" style="261" hidden="1" customWidth="1"/>
    <col min="9220" max="9241" width="5.875" style="261" customWidth="1"/>
    <col min="9242" max="9473" width="8" style="261"/>
    <col min="9474" max="9474" width="7.75" style="261" customWidth="1"/>
    <col min="9475" max="9475" width="0" style="261" hidden="1" customWidth="1"/>
    <col min="9476" max="9497" width="5.875" style="261" customWidth="1"/>
    <col min="9498" max="9729" width="8" style="261"/>
    <col min="9730" max="9730" width="7.75" style="261" customWidth="1"/>
    <col min="9731" max="9731" width="0" style="261" hidden="1" customWidth="1"/>
    <col min="9732" max="9753" width="5.875" style="261" customWidth="1"/>
    <col min="9754" max="9985" width="8" style="261"/>
    <col min="9986" max="9986" width="7.75" style="261" customWidth="1"/>
    <col min="9987" max="9987" width="0" style="261" hidden="1" customWidth="1"/>
    <col min="9988" max="10009" width="5.875" style="261" customWidth="1"/>
    <col min="10010" max="10241" width="8" style="261"/>
    <col min="10242" max="10242" width="7.75" style="261" customWidth="1"/>
    <col min="10243" max="10243" width="0" style="261" hidden="1" customWidth="1"/>
    <col min="10244" max="10265" width="5.875" style="261" customWidth="1"/>
    <col min="10266" max="10497" width="8" style="261"/>
    <col min="10498" max="10498" width="7.75" style="261" customWidth="1"/>
    <col min="10499" max="10499" width="0" style="261" hidden="1" customWidth="1"/>
    <col min="10500" max="10521" width="5.875" style="261" customWidth="1"/>
    <col min="10522" max="10753" width="8" style="261"/>
    <col min="10754" max="10754" width="7.75" style="261" customWidth="1"/>
    <col min="10755" max="10755" width="0" style="261" hidden="1" customWidth="1"/>
    <col min="10756" max="10777" width="5.875" style="261" customWidth="1"/>
    <col min="10778" max="11009" width="8" style="261"/>
    <col min="11010" max="11010" width="7.75" style="261" customWidth="1"/>
    <col min="11011" max="11011" width="0" style="261" hidden="1" customWidth="1"/>
    <col min="11012" max="11033" width="5.875" style="261" customWidth="1"/>
    <col min="11034" max="11265" width="8" style="261"/>
    <col min="11266" max="11266" width="7.75" style="261" customWidth="1"/>
    <col min="11267" max="11267" width="0" style="261" hidden="1" customWidth="1"/>
    <col min="11268" max="11289" width="5.875" style="261" customWidth="1"/>
    <col min="11290" max="11521" width="8" style="261"/>
    <col min="11522" max="11522" width="7.75" style="261" customWidth="1"/>
    <col min="11523" max="11523" width="0" style="261" hidden="1" customWidth="1"/>
    <col min="11524" max="11545" width="5.875" style="261" customWidth="1"/>
    <col min="11546" max="11777" width="8" style="261"/>
    <col min="11778" max="11778" width="7.75" style="261" customWidth="1"/>
    <col min="11779" max="11779" width="0" style="261" hidden="1" customWidth="1"/>
    <col min="11780" max="11801" width="5.875" style="261" customWidth="1"/>
    <col min="11802" max="12033" width="8" style="261"/>
    <col min="12034" max="12034" width="7.75" style="261" customWidth="1"/>
    <col min="12035" max="12035" width="0" style="261" hidden="1" customWidth="1"/>
    <col min="12036" max="12057" width="5.875" style="261" customWidth="1"/>
    <col min="12058" max="12289" width="8" style="261"/>
    <col min="12290" max="12290" width="7.75" style="261" customWidth="1"/>
    <col min="12291" max="12291" width="0" style="261" hidden="1" customWidth="1"/>
    <col min="12292" max="12313" width="5.875" style="261" customWidth="1"/>
    <col min="12314" max="12545" width="8" style="261"/>
    <col min="12546" max="12546" width="7.75" style="261" customWidth="1"/>
    <col min="12547" max="12547" width="0" style="261" hidden="1" customWidth="1"/>
    <col min="12548" max="12569" width="5.875" style="261" customWidth="1"/>
    <col min="12570" max="12801" width="8" style="261"/>
    <col min="12802" max="12802" width="7.75" style="261" customWidth="1"/>
    <col min="12803" max="12803" width="0" style="261" hidden="1" customWidth="1"/>
    <col min="12804" max="12825" width="5.875" style="261" customWidth="1"/>
    <col min="12826" max="13057" width="8" style="261"/>
    <col min="13058" max="13058" width="7.75" style="261" customWidth="1"/>
    <col min="13059" max="13059" width="0" style="261" hidden="1" customWidth="1"/>
    <col min="13060" max="13081" width="5.875" style="261" customWidth="1"/>
    <col min="13082" max="13313" width="8" style="261"/>
    <col min="13314" max="13314" width="7.75" style="261" customWidth="1"/>
    <col min="13315" max="13315" width="0" style="261" hidden="1" customWidth="1"/>
    <col min="13316" max="13337" width="5.875" style="261" customWidth="1"/>
    <col min="13338" max="13569" width="8" style="261"/>
    <col min="13570" max="13570" width="7.75" style="261" customWidth="1"/>
    <col min="13571" max="13571" width="0" style="261" hidden="1" customWidth="1"/>
    <col min="13572" max="13593" width="5.875" style="261" customWidth="1"/>
    <col min="13594" max="13825" width="8" style="261"/>
    <col min="13826" max="13826" width="7.75" style="261" customWidth="1"/>
    <col min="13827" max="13827" width="0" style="261" hidden="1" customWidth="1"/>
    <col min="13828" max="13849" width="5.875" style="261" customWidth="1"/>
    <col min="13850" max="14081" width="8" style="261"/>
    <col min="14082" max="14082" width="7.75" style="261" customWidth="1"/>
    <col min="14083" max="14083" width="0" style="261" hidden="1" customWidth="1"/>
    <col min="14084" max="14105" width="5.875" style="261" customWidth="1"/>
    <col min="14106" max="14337" width="8" style="261"/>
    <col min="14338" max="14338" width="7.75" style="261" customWidth="1"/>
    <col min="14339" max="14339" width="0" style="261" hidden="1" customWidth="1"/>
    <col min="14340" max="14361" width="5.875" style="261" customWidth="1"/>
    <col min="14362" max="14593" width="8" style="261"/>
    <col min="14594" max="14594" width="7.75" style="261" customWidth="1"/>
    <col min="14595" max="14595" width="0" style="261" hidden="1" customWidth="1"/>
    <col min="14596" max="14617" width="5.875" style="261" customWidth="1"/>
    <col min="14618" max="14849" width="8" style="261"/>
    <col min="14850" max="14850" width="7.75" style="261" customWidth="1"/>
    <col min="14851" max="14851" width="0" style="261" hidden="1" customWidth="1"/>
    <col min="14852" max="14873" width="5.875" style="261" customWidth="1"/>
    <col min="14874" max="15105" width="8" style="261"/>
    <col min="15106" max="15106" width="7.75" style="261" customWidth="1"/>
    <col min="15107" max="15107" width="0" style="261" hidden="1" customWidth="1"/>
    <col min="15108" max="15129" width="5.875" style="261" customWidth="1"/>
    <col min="15130" max="15361" width="8" style="261"/>
    <col min="15362" max="15362" width="7.75" style="261" customWidth="1"/>
    <col min="15363" max="15363" width="0" style="261" hidden="1" customWidth="1"/>
    <col min="15364" max="15385" width="5.875" style="261" customWidth="1"/>
    <col min="15386" max="15617" width="8" style="261"/>
    <col min="15618" max="15618" width="7.75" style="261" customWidth="1"/>
    <col min="15619" max="15619" width="0" style="261" hidden="1" customWidth="1"/>
    <col min="15620" max="15641" width="5.875" style="261" customWidth="1"/>
    <col min="15642" max="15873" width="8" style="261"/>
    <col min="15874" max="15874" width="7.75" style="261" customWidth="1"/>
    <col min="15875" max="15875" width="0" style="261" hidden="1" customWidth="1"/>
    <col min="15876" max="15897" width="5.875" style="261" customWidth="1"/>
    <col min="15898" max="16129" width="8" style="261"/>
    <col min="16130" max="16130" width="7.75" style="261" customWidth="1"/>
    <col min="16131" max="16131" width="0" style="261" hidden="1" customWidth="1"/>
    <col min="16132" max="16153" width="5.875" style="261" customWidth="1"/>
    <col min="16154" max="16384" width="8" style="261"/>
  </cols>
  <sheetData>
    <row r="1" spans="1:101" ht="30" customHeight="1" thickBot="1">
      <c r="A1" s="260" t="s">
        <v>1455</v>
      </c>
      <c r="B1" s="260"/>
      <c r="C1" s="260"/>
    </row>
    <row r="2" spans="1:101" ht="15" customHeight="1">
      <c r="A2" s="262" t="s">
        <v>1456</v>
      </c>
      <c r="B2" s="263"/>
      <c r="C2" s="263"/>
      <c r="D2" s="363">
        <v>2</v>
      </c>
      <c r="E2" s="358">
        <v>2.5</v>
      </c>
      <c r="F2" s="358">
        <v>3</v>
      </c>
      <c r="G2" s="358">
        <v>3.5</v>
      </c>
      <c r="H2" s="358">
        <v>4</v>
      </c>
      <c r="I2" s="358">
        <v>4.5</v>
      </c>
      <c r="J2" s="358">
        <v>5</v>
      </c>
      <c r="K2" s="358">
        <v>5.5</v>
      </c>
      <c r="L2" s="358">
        <v>6</v>
      </c>
      <c r="M2" s="358">
        <v>6.5</v>
      </c>
      <c r="N2" s="358">
        <v>7</v>
      </c>
      <c r="O2" s="358">
        <v>7.5</v>
      </c>
      <c r="P2" s="358">
        <v>8</v>
      </c>
      <c r="Q2" s="358">
        <v>8.5</v>
      </c>
      <c r="R2" s="358">
        <v>9</v>
      </c>
      <c r="S2" s="358">
        <v>9.5</v>
      </c>
      <c r="T2" s="358">
        <v>10</v>
      </c>
      <c r="U2" s="358">
        <v>10.5</v>
      </c>
      <c r="V2" s="358">
        <v>11</v>
      </c>
      <c r="W2" s="358">
        <v>11.5</v>
      </c>
      <c r="X2" s="358">
        <v>12</v>
      </c>
      <c r="Y2" s="360" t="s">
        <v>1457</v>
      </c>
      <c r="Z2" s="362">
        <v>15</v>
      </c>
      <c r="AA2" s="357"/>
      <c r="AB2" s="357"/>
      <c r="AC2" s="357"/>
      <c r="AD2" s="357"/>
      <c r="AE2" s="357"/>
      <c r="AF2" s="264"/>
      <c r="AG2" s="264"/>
      <c r="AH2" s="264"/>
      <c r="AI2" s="264"/>
      <c r="AJ2" s="264"/>
      <c r="AK2" s="264"/>
      <c r="AL2" s="264"/>
      <c r="AM2" s="264"/>
      <c r="AN2" s="264"/>
      <c r="AO2" s="264"/>
      <c r="AP2" s="264"/>
      <c r="AQ2" s="264"/>
      <c r="AR2" s="264"/>
      <c r="AS2" s="264"/>
      <c r="AT2" s="264"/>
      <c r="AU2" s="264"/>
      <c r="AV2" s="264"/>
      <c r="AW2" s="264"/>
      <c r="AX2" s="264"/>
      <c r="AY2" s="264"/>
      <c r="AZ2" s="264"/>
      <c r="BA2" s="264"/>
      <c r="BB2" s="264"/>
      <c r="BC2" s="264"/>
      <c r="BD2" s="264"/>
      <c r="BE2" s="264"/>
      <c r="BF2" s="264"/>
      <c r="BG2" s="264"/>
      <c r="BH2" s="264"/>
      <c r="BI2" s="264"/>
      <c r="BJ2" s="264"/>
      <c r="BK2" s="264"/>
      <c r="BL2" s="264"/>
      <c r="BM2" s="264"/>
      <c r="BN2" s="264"/>
      <c r="BO2" s="264"/>
      <c r="BP2" s="264"/>
      <c r="BQ2" s="264"/>
      <c r="BR2" s="264"/>
      <c r="BS2" s="264"/>
      <c r="BT2" s="264"/>
      <c r="BU2" s="264"/>
      <c r="BV2" s="264"/>
      <c r="BW2" s="264"/>
      <c r="BX2" s="264"/>
      <c r="BY2" s="264"/>
      <c r="BZ2" s="264"/>
      <c r="CA2" s="264"/>
      <c r="CB2" s="264"/>
      <c r="CC2" s="264"/>
      <c r="CD2" s="264"/>
      <c r="CE2" s="264"/>
      <c r="CF2" s="264"/>
      <c r="CG2" s="264"/>
      <c r="CH2" s="264"/>
      <c r="CI2" s="264"/>
      <c r="CJ2" s="264"/>
      <c r="CK2" s="264"/>
      <c r="CL2" s="264"/>
      <c r="CM2" s="264"/>
      <c r="CN2" s="264"/>
      <c r="CO2" s="264"/>
      <c r="CP2" s="264"/>
      <c r="CQ2" s="264"/>
      <c r="CR2" s="264"/>
      <c r="CS2" s="264"/>
      <c r="CT2" s="264"/>
      <c r="CU2" s="264"/>
      <c r="CV2" s="264"/>
      <c r="CW2" s="264"/>
    </row>
    <row r="3" spans="1:101" ht="15" customHeight="1" thickBot="1">
      <c r="A3" s="265" t="s">
        <v>1458</v>
      </c>
      <c r="B3" s="266"/>
      <c r="C3" s="266"/>
      <c r="D3" s="364"/>
      <c r="E3" s="359"/>
      <c r="F3" s="359"/>
      <c r="G3" s="359"/>
      <c r="H3" s="359"/>
      <c r="I3" s="359"/>
      <c r="J3" s="359"/>
      <c r="K3" s="359"/>
      <c r="L3" s="359"/>
      <c r="M3" s="359"/>
      <c r="N3" s="359"/>
      <c r="O3" s="359"/>
      <c r="P3" s="359"/>
      <c r="Q3" s="359"/>
      <c r="R3" s="359"/>
      <c r="S3" s="359"/>
      <c r="T3" s="359"/>
      <c r="U3" s="359"/>
      <c r="V3" s="359"/>
      <c r="W3" s="359"/>
      <c r="X3" s="359"/>
      <c r="Y3" s="361"/>
      <c r="Z3" s="362"/>
      <c r="AA3" s="357"/>
      <c r="AB3" s="357"/>
      <c r="AC3" s="357"/>
      <c r="AD3" s="357"/>
      <c r="AE3" s="357"/>
      <c r="AF3" s="264"/>
      <c r="AG3" s="264"/>
      <c r="AH3" s="264"/>
      <c r="AI3" s="264"/>
      <c r="AJ3" s="264"/>
      <c r="AK3" s="264"/>
      <c r="AL3" s="264"/>
      <c r="AM3" s="264"/>
      <c r="AN3" s="264"/>
      <c r="AO3" s="264"/>
      <c r="AP3" s="264"/>
      <c r="AQ3" s="264"/>
      <c r="AR3" s="264"/>
      <c r="AS3" s="264"/>
      <c r="AT3" s="264"/>
      <c r="AU3" s="264"/>
      <c r="AV3" s="264"/>
      <c r="AW3" s="264"/>
      <c r="AX3" s="264"/>
      <c r="AY3" s="264"/>
      <c r="AZ3" s="264"/>
      <c r="BA3" s="264"/>
      <c r="BB3" s="264"/>
      <c r="BC3" s="264"/>
      <c r="BD3" s="264"/>
      <c r="BE3" s="264"/>
      <c r="BF3" s="264"/>
      <c r="BG3" s="264"/>
      <c r="BH3" s="264"/>
      <c r="BI3" s="264"/>
      <c r="BJ3" s="264"/>
      <c r="BK3" s="264"/>
      <c r="BL3" s="264"/>
      <c r="BM3" s="264"/>
      <c r="BN3" s="264"/>
      <c r="BO3" s="264"/>
      <c r="BP3" s="264"/>
      <c r="BQ3" s="264"/>
      <c r="BR3" s="264"/>
      <c r="BS3" s="264"/>
      <c r="BT3" s="264"/>
      <c r="BU3" s="264"/>
      <c r="BV3" s="264"/>
      <c r="BW3" s="264"/>
      <c r="BX3" s="264"/>
      <c r="BY3" s="264"/>
      <c r="BZ3" s="264"/>
      <c r="CA3" s="264"/>
      <c r="CB3" s="264"/>
      <c r="CC3" s="264"/>
      <c r="CD3" s="264"/>
      <c r="CE3" s="264"/>
      <c r="CF3" s="264"/>
      <c r="CG3" s="264"/>
      <c r="CH3" s="264"/>
      <c r="CI3" s="264"/>
      <c r="CJ3" s="264"/>
      <c r="CK3" s="264"/>
      <c r="CL3" s="264"/>
      <c r="CM3" s="264"/>
      <c r="CN3" s="264"/>
      <c r="CO3" s="264"/>
      <c r="CP3" s="264"/>
      <c r="CQ3" s="264"/>
      <c r="CR3" s="264"/>
      <c r="CS3" s="264"/>
      <c r="CT3" s="264"/>
      <c r="CU3" s="264"/>
      <c r="CV3" s="264"/>
      <c r="CW3" s="264"/>
    </row>
    <row r="4" spans="1:101" ht="15" hidden="1" customHeight="1" thickBot="1">
      <c r="A4" s="267"/>
      <c r="B4" s="268"/>
      <c r="C4" s="268"/>
      <c r="D4" s="269">
        <v>2</v>
      </c>
      <c r="E4" s="269">
        <f>D4+0.5</f>
        <v>2.5</v>
      </c>
      <c r="F4" s="269">
        <f t="shared" ref="F4:X4" si="0">E4+0.5</f>
        <v>3</v>
      </c>
      <c r="G4" s="269">
        <f t="shared" si="0"/>
        <v>3.5</v>
      </c>
      <c r="H4" s="269">
        <f t="shared" si="0"/>
        <v>4</v>
      </c>
      <c r="I4" s="269">
        <f t="shared" si="0"/>
        <v>4.5</v>
      </c>
      <c r="J4" s="269">
        <f t="shared" si="0"/>
        <v>5</v>
      </c>
      <c r="K4" s="269">
        <f t="shared" si="0"/>
        <v>5.5</v>
      </c>
      <c r="L4" s="269">
        <f t="shared" si="0"/>
        <v>6</v>
      </c>
      <c r="M4" s="269">
        <f t="shared" si="0"/>
        <v>6.5</v>
      </c>
      <c r="N4" s="269">
        <f t="shared" si="0"/>
        <v>7</v>
      </c>
      <c r="O4" s="269">
        <f t="shared" si="0"/>
        <v>7.5</v>
      </c>
      <c r="P4" s="269">
        <f t="shared" si="0"/>
        <v>8</v>
      </c>
      <c r="Q4" s="269">
        <f t="shared" si="0"/>
        <v>8.5</v>
      </c>
      <c r="R4" s="269">
        <f t="shared" si="0"/>
        <v>9</v>
      </c>
      <c r="S4" s="269">
        <f t="shared" si="0"/>
        <v>9.5</v>
      </c>
      <c r="T4" s="269">
        <f t="shared" si="0"/>
        <v>10</v>
      </c>
      <c r="U4" s="269">
        <f t="shared" si="0"/>
        <v>10.5</v>
      </c>
      <c r="V4" s="269">
        <f t="shared" si="0"/>
        <v>11</v>
      </c>
      <c r="W4" s="269">
        <f t="shared" si="0"/>
        <v>11.5</v>
      </c>
      <c r="X4" s="269">
        <f t="shared" si="0"/>
        <v>12</v>
      </c>
      <c r="Y4" s="270"/>
      <c r="Z4" s="271"/>
      <c r="AA4" s="271"/>
      <c r="AB4" s="271"/>
      <c r="AC4" s="271"/>
      <c r="AD4" s="271"/>
      <c r="AE4" s="271"/>
      <c r="AF4" s="264"/>
      <c r="AG4" s="264"/>
      <c r="AH4" s="264"/>
      <c r="AI4" s="264"/>
      <c r="AJ4" s="264"/>
      <c r="AK4" s="264"/>
      <c r="AL4" s="264"/>
      <c r="AM4" s="264"/>
      <c r="AN4" s="264"/>
      <c r="AO4" s="264"/>
      <c r="AP4" s="264"/>
      <c r="AQ4" s="264"/>
      <c r="AR4" s="264"/>
      <c r="AS4" s="264"/>
      <c r="AT4" s="264"/>
      <c r="AU4" s="264"/>
      <c r="AV4" s="264"/>
      <c r="AW4" s="264"/>
      <c r="AX4" s="264"/>
      <c r="AY4" s="264"/>
      <c r="AZ4" s="264"/>
      <c r="BA4" s="264"/>
      <c r="BB4" s="264"/>
      <c r="BC4" s="264"/>
      <c r="BD4" s="264"/>
      <c r="BE4" s="264"/>
      <c r="BF4" s="264"/>
      <c r="BG4" s="264"/>
      <c r="BH4" s="264"/>
      <c r="BI4" s="264"/>
      <c r="BJ4" s="264"/>
      <c r="BK4" s="264"/>
      <c r="BL4" s="264"/>
      <c r="BM4" s="264"/>
      <c r="BN4" s="264"/>
      <c r="BO4" s="264"/>
      <c r="BP4" s="264"/>
      <c r="BQ4" s="264"/>
      <c r="BR4" s="264"/>
      <c r="BS4" s="264"/>
      <c r="BT4" s="264"/>
      <c r="BU4" s="264"/>
      <c r="BV4" s="264"/>
      <c r="BW4" s="264"/>
      <c r="BX4" s="264"/>
      <c r="BY4" s="264"/>
      <c r="BZ4" s="264"/>
      <c r="CA4" s="264"/>
      <c r="CB4" s="264"/>
      <c r="CC4" s="264"/>
      <c r="CD4" s="264"/>
      <c r="CE4" s="264"/>
      <c r="CF4" s="264"/>
      <c r="CG4" s="264"/>
      <c r="CH4" s="264"/>
      <c r="CI4" s="264"/>
      <c r="CJ4" s="264"/>
      <c r="CK4" s="264"/>
      <c r="CL4" s="264"/>
      <c r="CM4" s="264"/>
      <c r="CN4" s="264"/>
      <c r="CO4" s="264"/>
      <c r="CP4" s="264"/>
      <c r="CQ4" s="264"/>
      <c r="CR4" s="264"/>
      <c r="CS4" s="264"/>
      <c r="CT4" s="264"/>
      <c r="CU4" s="264"/>
      <c r="CV4" s="264"/>
      <c r="CW4" s="264"/>
    </row>
    <row r="5" spans="1:101" ht="18" customHeight="1">
      <c r="A5" s="272" t="s">
        <v>1459</v>
      </c>
      <c r="B5" s="273">
        <v>10</v>
      </c>
      <c r="C5" s="273">
        <v>2</v>
      </c>
      <c r="D5" s="274">
        <v>31170</v>
      </c>
      <c r="E5" s="274">
        <v>34440</v>
      </c>
      <c r="F5" s="274">
        <v>36450</v>
      </c>
      <c r="G5" s="274">
        <v>38450</v>
      </c>
      <c r="H5" s="274">
        <v>40180</v>
      </c>
      <c r="I5" s="274">
        <v>42300</v>
      </c>
      <c r="J5" s="274">
        <v>45990</v>
      </c>
      <c r="K5" s="274">
        <v>50180</v>
      </c>
      <c r="L5" s="274">
        <v>54450</v>
      </c>
      <c r="M5" s="274">
        <v>58390</v>
      </c>
      <c r="N5" s="274">
        <v>60100</v>
      </c>
      <c r="O5" s="274">
        <v>61890</v>
      </c>
      <c r="P5" s="274">
        <v>67020</v>
      </c>
      <c r="Q5" s="274">
        <v>71460</v>
      </c>
      <c r="R5" s="274">
        <v>75830</v>
      </c>
      <c r="S5" s="274">
        <v>79620</v>
      </c>
      <c r="T5" s="274">
        <v>84020</v>
      </c>
      <c r="U5" s="274">
        <v>87720</v>
      </c>
      <c r="V5" s="274">
        <v>92060</v>
      </c>
      <c r="W5" s="274">
        <v>94330</v>
      </c>
      <c r="X5" s="274">
        <v>96620</v>
      </c>
      <c r="Y5" s="275">
        <v>2290</v>
      </c>
      <c r="Z5" s="264">
        <f>+X5+Y5*(Z$2-12)*2</f>
        <v>110360</v>
      </c>
      <c r="AA5" s="264"/>
      <c r="AB5" s="264"/>
      <c r="AC5" s="264"/>
      <c r="AD5" s="264"/>
      <c r="AE5" s="264"/>
      <c r="AF5" s="264"/>
      <c r="AG5" s="264"/>
      <c r="AH5" s="264"/>
      <c r="AI5" s="264"/>
      <c r="AJ5" s="264"/>
      <c r="AK5" s="264"/>
      <c r="AL5" s="264"/>
      <c r="AM5" s="264"/>
      <c r="AN5" s="264"/>
      <c r="AO5" s="264"/>
      <c r="AP5" s="264"/>
      <c r="AQ5" s="264"/>
      <c r="AR5" s="264"/>
      <c r="AS5" s="264"/>
      <c r="AT5" s="264"/>
      <c r="AU5" s="264"/>
      <c r="AV5" s="264"/>
      <c r="AW5" s="264"/>
      <c r="AX5" s="264"/>
      <c r="AY5" s="264"/>
      <c r="AZ5" s="264"/>
      <c r="BA5" s="264"/>
      <c r="BB5" s="264"/>
      <c r="BC5" s="264"/>
      <c r="BD5" s="264"/>
      <c r="BE5" s="264"/>
      <c r="BF5" s="264"/>
      <c r="BG5" s="264"/>
      <c r="BH5" s="264"/>
      <c r="BI5" s="264"/>
      <c r="BJ5" s="264"/>
      <c r="BK5" s="264"/>
      <c r="BL5" s="264"/>
      <c r="BM5" s="264"/>
      <c r="BN5" s="264"/>
      <c r="BO5" s="264"/>
      <c r="BP5" s="264"/>
      <c r="BQ5" s="264"/>
      <c r="BR5" s="264"/>
      <c r="BS5" s="264"/>
      <c r="BT5" s="264"/>
      <c r="BU5" s="264"/>
      <c r="BV5" s="264"/>
      <c r="BW5" s="264"/>
      <c r="BX5" s="264"/>
      <c r="BY5" s="264"/>
      <c r="BZ5" s="264"/>
      <c r="CA5" s="264"/>
      <c r="CB5" s="264"/>
      <c r="CC5" s="264"/>
      <c r="CD5" s="264"/>
      <c r="CE5" s="264"/>
      <c r="CF5" s="264"/>
      <c r="CG5" s="264"/>
      <c r="CH5" s="264"/>
      <c r="CI5" s="264"/>
      <c r="CJ5" s="264"/>
      <c r="CK5" s="264"/>
      <c r="CL5" s="264"/>
      <c r="CM5" s="264"/>
      <c r="CN5" s="264"/>
      <c r="CO5" s="264"/>
      <c r="CP5" s="264"/>
      <c r="CQ5" s="264"/>
      <c r="CR5" s="264"/>
      <c r="CS5" s="264"/>
      <c r="CT5" s="264"/>
      <c r="CU5" s="264"/>
      <c r="CV5" s="264"/>
      <c r="CW5" s="264"/>
    </row>
    <row r="6" spans="1:101" ht="18" customHeight="1">
      <c r="A6" s="276">
        <v>20</v>
      </c>
      <c r="B6" s="277">
        <v>20</v>
      </c>
      <c r="C6" s="277">
        <f>+C5+1</f>
        <v>3</v>
      </c>
      <c r="D6" s="278">
        <v>41270</v>
      </c>
      <c r="E6" s="278">
        <v>45310</v>
      </c>
      <c r="F6" s="278">
        <v>48040</v>
      </c>
      <c r="G6" s="278">
        <v>50830</v>
      </c>
      <c r="H6" s="278">
        <v>53240</v>
      </c>
      <c r="I6" s="278">
        <v>56150</v>
      </c>
      <c r="J6" s="278">
        <v>61500</v>
      </c>
      <c r="K6" s="278">
        <v>67490</v>
      </c>
      <c r="L6" s="278">
        <v>73620</v>
      </c>
      <c r="M6" s="278">
        <v>79300</v>
      </c>
      <c r="N6" s="278">
        <v>81710</v>
      </c>
      <c r="O6" s="278">
        <v>84110</v>
      </c>
      <c r="P6" s="278">
        <v>88500</v>
      </c>
      <c r="Q6" s="278">
        <v>93390</v>
      </c>
      <c r="R6" s="278">
        <v>98280</v>
      </c>
      <c r="S6" s="278">
        <v>102370</v>
      </c>
      <c r="T6" s="278">
        <v>107260</v>
      </c>
      <c r="U6" s="278">
        <v>111240</v>
      </c>
      <c r="V6" s="278">
        <v>116040</v>
      </c>
      <c r="W6" s="278">
        <v>118930</v>
      </c>
      <c r="X6" s="278">
        <v>121830</v>
      </c>
      <c r="Y6" s="279">
        <v>2890</v>
      </c>
      <c r="Z6" s="264">
        <f>+X6+Y6*(Z$2-12)*2</f>
        <v>139170</v>
      </c>
      <c r="AA6" s="264"/>
      <c r="AB6" s="264"/>
      <c r="AC6" s="264"/>
      <c r="AD6" s="264"/>
      <c r="AE6" s="264"/>
      <c r="AF6" s="264"/>
      <c r="AG6" s="264"/>
      <c r="AH6" s="264"/>
      <c r="AI6" s="264"/>
      <c r="AJ6" s="264"/>
      <c r="AK6" s="264"/>
      <c r="AL6" s="264"/>
      <c r="AM6" s="264"/>
      <c r="AN6" s="264"/>
      <c r="AO6" s="264"/>
      <c r="AP6" s="264"/>
      <c r="AQ6" s="264"/>
      <c r="AR6" s="264"/>
      <c r="AS6" s="264"/>
      <c r="AT6" s="264"/>
      <c r="AU6" s="264"/>
      <c r="AV6" s="264"/>
      <c r="AW6" s="264"/>
      <c r="AX6" s="264"/>
      <c r="AY6" s="264"/>
      <c r="AZ6" s="264"/>
      <c r="BA6" s="264"/>
      <c r="BB6" s="264"/>
      <c r="BC6" s="264"/>
      <c r="BD6" s="264"/>
      <c r="BE6" s="264"/>
      <c r="BF6" s="264"/>
      <c r="BG6" s="264"/>
      <c r="BH6" s="264"/>
      <c r="BI6" s="264"/>
      <c r="BJ6" s="264"/>
      <c r="BK6" s="264"/>
      <c r="BL6" s="264"/>
      <c r="BM6" s="264"/>
      <c r="BN6" s="264"/>
      <c r="BO6" s="264"/>
      <c r="BP6" s="264"/>
      <c r="BQ6" s="264"/>
      <c r="BR6" s="264"/>
      <c r="BS6" s="264"/>
      <c r="BT6" s="264"/>
      <c r="BU6" s="264"/>
      <c r="BV6" s="264"/>
      <c r="BW6" s="264"/>
      <c r="BX6" s="264"/>
      <c r="BY6" s="264"/>
      <c r="BZ6" s="264"/>
      <c r="CA6" s="264"/>
      <c r="CB6" s="264"/>
      <c r="CC6" s="264"/>
      <c r="CD6" s="264"/>
      <c r="CE6" s="264"/>
      <c r="CF6" s="264"/>
      <c r="CG6" s="264"/>
      <c r="CH6" s="264"/>
      <c r="CI6" s="264"/>
      <c r="CJ6" s="264"/>
      <c r="CK6" s="264"/>
      <c r="CL6" s="264"/>
      <c r="CM6" s="264"/>
      <c r="CN6" s="264"/>
      <c r="CO6" s="264"/>
      <c r="CP6" s="264"/>
      <c r="CQ6" s="264"/>
      <c r="CR6" s="264"/>
      <c r="CS6" s="264"/>
      <c r="CT6" s="264"/>
      <c r="CU6" s="264"/>
      <c r="CV6" s="264"/>
      <c r="CW6" s="264"/>
    </row>
    <row r="7" spans="1:101" ht="18" customHeight="1">
      <c r="A7" s="276">
        <f t="shared" ref="A7:A14" si="1">+A6+10</f>
        <v>30</v>
      </c>
      <c r="B7" s="277">
        <v>30</v>
      </c>
      <c r="C7" s="277">
        <f t="shared" ref="C7:C29" si="2">+C6+1</f>
        <v>4</v>
      </c>
      <c r="D7" s="278">
        <v>51370</v>
      </c>
      <c r="E7" s="278">
        <v>56510</v>
      </c>
      <c r="F7" s="278">
        <v>59820</v>
      </c>
      <c r="G7" s="278">
        <v>63170</v>
      </c>
      <c r="H7" s="278">
        <v>66040</v>
      </c>
      <c r="I7" s="278">
        <v>69590</v>
      </c>
      <c r="J7" s="278">
        <v>75410</v>
      </c>
      <c r="K7" s="278">
        <v>80750</v>
      </c>
      <c r="L7" s="278">
        <v>88630</v>
      </c>
      <c r="M7" s="278">
        <v>94780</v>
      </c>
      <c r="N7" s="278">
        <v>97640</v>
      </c>
      <c r="O7" s="278">
        <v>100470</v>
      </c>
      <c r="P7" s="278">
        <v>108990</v>
      </c>
      <c r="Q7" s="278">
        <v>114310</v>
      </c>
      <c r="R7" s="278">
        <v>119650</v>
      </c>
      <c r="S7" s="278">
        <v>123990</v>
      </c>
      <c r="T7" s="278">
        <v>129250</v>
      </c>
      <c r="U7" s="278">
        <v>133480</v>
      </c>
      <c r="V7" s="278">
        <v>138770</v>
      </c>
      <c r="W7" s="278">
        <v>142180</v>
      </c>
      <c r="X7" s="278">
        <v>145590</v>
      </c>
      <c r="Y7" s="279">
        <v>3420</v>
      </c>
      <c r="Z7" s="264">
        <f>+X7+Y7*(Z$2-12)*2</f>
        <v>166110</v>
      </c>
      <c r="AA7" s="264"/>
      <c r="AB7" s="264"/>
      <c r="AC7" s="264"/>
      <c r="AD7" s="264"/>
      <c r="AE7" s="264"/>
      <c r="AF7" s="264"/>
      <c r="AG7" s="264"/>
      <c r="AH7" s="264"/>
      <c r="AI7" s="264"/>
      <c r="AJ7" s="264"/>
      <c r="AK7" s="264"/>
      <c r="AL7" s="264"/>
      <c r="AM7" s="264"/>
      <c r="AN7" s="264"/>
      <c r="AO7" s="264"/>
      <c r="AP7" s="264"/>
      <c r="AQ7" s="264"/>
      <c r="AR7" s="264"/>
      <c r="AS7" s="264"/>
      <c r="AT7" s="264"/>
      <c r="AU7" s="264"/>
      <c r="AV7" s="264"/>
      <c r="AW7" s="264"/>
      <c r="AX7" s="264"/>
      <c r="AY7" s="264"/>
      <c r="AZ7" s="264"/>
      <c r="BA7" s="264"/>
      <c r="BB7" s="264"/>
      <c r="BC7" s="264"/>
      <c r="BD7" s="264"/>
      <c r="BE7" s="264"/>
      <c r="BF7" s="264"/>
      <c r="BG7" s="264"/>
      <c r="BH7" s="264"/>
      <c r="BI7" s="264"/>
      <c r="BJ7" s="264"/>
      <c r="BK7" s="264"/>
      <c r="BL7" s="264"/>
      <c r="BM7" s="264"/>
      <c r="BN7" s="264"/>
      <c r="BO7" s="264"/>
      <c r="BP7" s="264"/>
      <c r="BQ7" s="264"/>
      <c r="BR7" s="264"/>
      <c r="BS7" s="264"/>
      <c r="BT7" s="264"/>
      <c r="BU7" s="264"/>
      <c r="BV7" s="264"/>
      <c r="BW7" s="264"/>
      <c r="BX7" s="264"/>
      <c r="BY7" s="264"/>
      <c r="BZ7" s="264"/>
      <c r="CA7" s="264"/>
      <c r="CB7" s="264"/>
      <c r="CC7" s="264"/>
      <c r="CD7" s="264"/>
      <c r="CE7" s="264"/>
      <c r="CF7" s="264"/>
      <c r="CG7" s="264"/>
      <c r="CH7" s="264"/>
      <c r="CI7" s="264"/>
      <c r="CJ7" s="264"/>
      <c r="CK7" s="264"/>
      <c r="CL7" s="264"/>
      <c r="CM7" s="264"/>
      <c r="CN7" s="264"/>
      <c r="CO7" s="264"/>
      <c r="CP7" s="264"/>
      <c r="CQ7" s="264"/>
      <c r="CR7" s="264"/>
      <c r="CS7" s="264"/>
      <c r="CT7" s="264"/>
      <c r="CU7" s="264"/>
      <c r="CV7" s="264"/>
      <c r="CW7" s="264"/>
    </row>
    <row r="8" spans="1:101" ht="18" customHeight="1">
      <c r="A8" s="276">
        <f t="shared" si="1"/>
        <v>40</v>
      </c>
      <c r="B8" s="277">
        <v>40</v>
      </c>
      <c r="C8" s="277">
        <f t="shared" si="2"/>
        <v>5</v>
      </c>
      <c r="D8" s="278">
        <v>60810</v>
      </c>
      <c r="E8" s="278">
        <v>66770</v>
      </c>
      <c r="F8" s="278">
        <v>70660</v>
      </c>
      <c r="G8" s="278">
        <v>74650</v>
      </c>
      <c r="H8" s="278">
        <v>78120</v>
      </c>
      <c r="I8" s="278">
        <v>82280</v>
      </c>
      <c r="J8" s="278">
        <v>89080</v>
      </c>
      <c r="K8" s="278">
        <v>96750</v>
      </c>
      <c r="L8" s="278">
        <v>106020</v>
      </c>
      <c r="M8" s="278">
        <v>111840</v>
      </c>
      <c r="N8" s="278">
        <v>115200</v>
      </c>
      <c r="O8" s="278">
        <v>118560</v>
      </c>
      <c r="P8" s="278">
        <v>128630</v>
      </c>
      <c r="Q8" s="278">
        <v>134400</v>
      </c>
      <c r="R8" s="278">
        <v>140170</v>
      </c>
      <c r="S8" s="278">
        <v>144810</v>
      </c>
      <c r="T8" s="278">
        <v>150540</v>
      </c>
      <c r="U8" s="278">
        <v>155030</v>
      </c>
      <c r="V8" s="278">
        <v>160720</v>
      </c>
      <c r="W8" s="278">
        <v>164680</v>
      </c>
      <c r="X8" s="278">
        <v>168670</v>
      </c>
      <c r="Y8" s="279">
        <v>3970</v>
      </c>
      <c r="Z8" s="264">
        <f t="shared" ref="Z8:Z17" si="3">+X8+Y8*(Z$2-12)*2</f>
        <v>192490</v>
      </c>
      <c r="AA8" s="264"/>
      <c r="AB8" s="264"/>
      <c r="AC8" s="264"/>
      <c r="AD8" s="264"/>
      <c r="AE8" s="264"/>
      <c r="AF8" s="264"/>
      <c r="AG8" s="264"/>
      <c r="AH8" s="264"/>
      <c r="AI8" s="264"/>
      <c r="AJ8" s="264"/>
      <c r="AK8" s="264"/>
      <c r="AL8" s="264"/>
      <c r="AM8" s="264"/>
      <c r="AN8" s="264"/>
      <c r="AO8" s="264"/>
      <c r="AP8" s="264"/>
      <c r="AQ8" s="264"/>
      <c r="AR8" s="264"/>
      <c r="AS8" s="264"/>
      <c r="AT8" s="264"/>
      <c r="AU8" s="264"/>
      <c r="AV8" s="264"/>
      <c r="AW8" s="264"/>
      <c r="AX8" s="264"/>
      <c r="AY8" s="264"/>
      <c r="AZ8" s="264"/>
      <c r="BA8" s="264"/>
      <c r="BB8" s="264"/>
      <c r="BC8" s="264"/>
      <c r="BD8" s="264"/>
      <c r="BE8" s="264"/>
      <c r="BF8" s="264"/>
      <c r="BG8" s="264"/>
      <c r="BH8" s="264"/>
      <c r="BI8" s="264"/>
      <c r="BJ8" s="264"/>
      <c r="BK8" s="264"/>
      <c r="BL8" s="264"/>
      <c r="BM8" s="264"/>
      <c r="BN8" s="264"/>
      <c r="BO8" s="264"/>
      <c r="BP8" s="264"/>
      <c r="BQ8" s="264"/>
      <c r="BR8" s="264"/>
      <c r="BS8" s="264"/>
      <c r="BT8" s="264"/>
      <c r="BU8" s="264"/>
      <c r="BV8" s="264"/>
      <c r="BW8" s="264"/>
      <c r="BX8" s="264"/>
      <c r="BY8" s="264"/>
      <c r="BZ8" s="264"/>
      <c r="CA8" s="264"/>
      <c r="CB8" s="264"/>
      <c r="CC8" s="264"/>
      <c r="CD8" s="264"/>
      <c r="CE8" s="264"/>
      <c r="CF8" s="264"/>
      <c r="CG8" s="264"/>
      <c r="CH8" s="264"/>
      <c r="CI8" s="264"/>
      <c r="CJ8" s="264"/>
      <c r="CK8" s="264"/>
      <c r="CL8" s="264"/>
      <c r="CM8" s="264"/>
      <c r="CN8" s="264"/>
      <c r="CO8" s="264"/>
      <c r="CP8" s="264"/>
      <c r="CQ8" s="264"/>
      <c r="CR8" s="264"/>
      <c r="CS8" s="264"/>
      <c r="CT8" s="264"/>
      <c r="CU8" s="264"/>
      <c r="CV8" s="264"/>
      <c r="CW8" s="264"/>
    </row>
    <row r="9" spans="1:101" ht="18" customHeight="1">
      <c r="A9" s="276">
        <f t="shared" si="1"/>
        <v>50</v>
      </c>
      <c r="B9" s="277">
        <v>50</v>
      </c>
      <c r="C9" s="277">
        <f t="shared" si="2"/>
        <v>6</v>
      </c>
      <c r="D9" s="278">
        <v>67290</v>
      </c>
      <c r="E9" s="278">
        <v>72930</v>
      </c>
      <c r="F9" s="278">
        <v>77250</v>
      </c>
      <c r="G9" s="278">
        <v>81710</v>
      </c>
      <c r="H9" s="278">
        <v>85510</v>
      </c>
      <c r="I9" s="278">
        <v>90120</v>
      </c>
      <c r="J9" s="278">
        <v>97840</v>
      </c>
      <c r="K9" s="278">
        <v>106510</v>
      </c>
      <c r="L9" s="278">
        <v>115420</v>
      </c>
      <c r="M9" s="278">
        <v>123560</v>
      </c>
      <c r="N9" s="278">
        <v>126970</v>
      </c>
      <c r="O9" s="278">
        <v>130980</v>
      </c>
      <c r="P9" s="278">
        <v>142030</v>
      </c>
      <c r="Q9" s="278">
        <v>148710</v>
      </c>
      <c r="R9" s="278">
        <v>155380</v>
      </c>
      <c r="S9" s="278">
        <v>160820</v>
      </c>
      <c r="T9" s="278">
        <v>167440</v>
      </c>
      <c r="U9" s="278">
        <v>172670</v>
      </c>
      <c r="V9" s="278">
        <v>179260</v>
      </c>
      <c r="W9" s="278">
        <v>183720</v>
      </c>
      <c r="X9" s="278">
        <v>188140</v>
      </c>
      <c r="Y9" s="279">
        <v>4440</v>
      </c>
      <c r="Z9" s="264">
        <f t="shared" si="3"/>
        <v>214780</v>
      </c>
      <c r="AA9" s="264"/>
      <c r="AB9" s="264"/>
      <c r="AC9" s="264"/>
      <c r="AD9" s="264"/>
      <c r="AE9" s="264"/>
      <c r="AF9" s="264"/>
      <c r="AG9" s="264"/>
      <c r="AH9" s="264"/>
      <c r="AI9" s="264"/>
      <c r="AJ9" s="264"/>
      <c r="AK9" s="264"/>
      <c r="AL9" s="264"/>
      <c r="AM9" s="264"/>
      <c r="AN9" s="264"/>
      <c r="AO9" s="264"/>
      <c r="AP9" s="264"/>
      <c r="AQ9" s="264"/>
      <c r="AR9" s="264"/>
      <c r="AS9" s="264"/>
      <c r="AT9" s="264"/>
      <c r="AU9" s="264"/>
      <c r="AV9" s="264"/>
      <c r="AW9" s="264"/>
      <c r="AX9" s="264"/>
      <c r="AY9" s="264"/>
      <c r="AZ9" s="264"/>
      <c r="BA9" s="264"/>
      <c r="BB9" s="264"/>
      <c r="BC9" s="264"/>
      <c r="BD9" s="264"/>
      <c r="BE9" s="264"/>
      <c r="BF9" s="264"/>
      <c r="BG9" s="264"/>
      <c r="BH9" s="264"/>
      <c r="BI9" s="264"/>
      <c r="BJ9" s="264"/>
      <c r="BK9" s="264"/>
      <c r="BL9" s="264"/>
      <c r="BM9" s="264"/>
      <c r="BN9" s="264"/>
      <c r="BO9" s="264"/>
      <c r="BP9" s="264"/>
      <c r="BQ9" s="264"/>
      <c r="BR9" s="264"/>
      <c r="BS9" s="264"/>
      <c r="BT9" s="264"/>
      <c r="BU9" s="264"/>
      <c r="BV9" s="264"/>
      <c r="BW9" s="264"/>
      <c r="BX9" s="264"/>
      <c r="BY9" s="264"/>
      <c r="BZ9" s="264"/>
      <c r="CA9" s="264"/>
      <c r="CB9" s="264"/>
      <c r="CC9" s="264"/>
      <c r="CD9" s="264"/>
      <c r="CE9" s="264"/>
      <c r="CF9" s="264"/>
      <c r="CG9" s="264"/>
      <c r="CH9" s="264"/>
      <c r="CI9" s="264"/>
      <c r="CJ9" s="264"/>
      <c r="CK9" s="264"/>
      <c r="CL9" s="264"/>
      <c r="CM9" s="264"/>
      <c r="CN9" s="264"/>
      <c r="CO9" s="264"/>
      <c r="CP9" s="264"/>
      <c r="CQ9" s="264"/>
      <c r="CR9" s="264"/>
      <c r="CS9" s="264"/>
      <c r="CT9" s="264"/>
      <c r="CU9" s="264"/>
      <c r="CV9" s="264"/>
      <c r="CW9" s="264"/>
    </row>
    <row r="10" spans="1:101" ht="18" customHeight="1">
      <c r="A10" s="276">
        <f t="shared" si="1"/>
        <v>60</v>
      </c>
      <c r="B10" s="277">
        <v>60</v>
      </c>
      <c r="C10" s="277">
        <f t="shared" si="2"/>
        <v>7</v>
      </c>
      <c r="D10" s="278">
        <v>70600</v>
      </c>
      <c r="E10" s="278">
        <v>76550</v>
      </c>
      <c r="F10" s="278">
        <v>81140</v>
      </c>
      <c r="G10" s="278">
        <v>85860</v>
      </c>
      <c r="H10" s="278">
        <v>89930</v>
      </c>
      <c r="I10" s="278">
        <v>94860</v>
      </c>
      <c r="J10" s="278">
        <v>103480</v>
      </c>
      <c r="K10" s="278">
        <v>113940</v>
      </c>
      <c r="L10" s="278">
        <v>123050</v>
      </c>
      <c r="M10" s="278">
        <v>132200</v>
      </c>
      <c r="N10" s="278">
        <v>136150</v>
      </c>
      <c r="O10" s="278">
        <v>140140</v>
      </c>
      <c r="P10" s="278">
        <v>151930</v>
      </c>
      <c r="Q10" s="278">
        <v>158820</v>
      </c>
      <c r="R10" s="278">
        <v>165720</v>
      </c>
      <c r="S10" s="278">
        <v>171310</v>
      </c>
      <c r="T10" s="278">
        <v>178190</v>
      </c>
      <c r="U10" s="278">
        <v>183590</v>
      </c>
      <c r="V10" s="278">
        <v>190400</v>
      </c>
      <c r="W10" s="278">
        <v>195130</v>
      </c>
      <c r="X10" s="278">
        <v>199830</v>
      </c>
      <c r="Y10" s="279">
        <v>4700</v>
      </c>
      <c r="Z10" s="264">
        <f t="shared" si="3"/>
        <v>228030</v>
      </c>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c r="AW10" s="264"/>
      <c r="AX10" s="264"/>
      <c r="AY10" s="264"/>
      <c r="AZ10" s="264"/>
      <c r="BA10" s="264"/>
      <c r="BB10" s="264"/>
      <c r="BC10" s="264"/>
      <c r="BD10" s="264"/>
      <c r="BE10" s="264"/>
      <c r="BF10" s="264"/>
      <c r="BG10" s="264"/>
      <c r="BH10" s="264"/>
      <c r="BI10" s="264"/>
      <c r="BJ10" s="264"/>
      <c r="BK10" s="264"/>
      <c r="BL10" s="264"/>
      <c r="BM10" s="264"/>
      <c r="BN10" s="264"/>
      <c r="BO10" s="264"/>
      <c r="BP10" s="264"/>
      <c r="BQ10" s="264"/>
      <c r="BR10" s="264"/>
      <c r="BS10" s="264"/>
      <c r="BT10" s="264"/>
      <c r="BU10" s="264"/>
      <c r="BV10" s="264"/>
      <c r="BW10" s="264"/>
      <c r="BX10" s="264"/>
      <c r="BY10" s="264"/>
      <c r="BZ10" s="264"/>
      <c r="CA10" s="264"/>
      <c r="CB10" s="264"/>
      <c r="CC10" s="264"/>
      <c r="CD10" s="264"/>
      <c r="CE10" s="264"/>
      <c r="CF10" s="264"/>
      <c r="CG10" s="264"/>
      <c r="CH10" s="264"/>
      <c r="CI10" s="264"/>
      <c r="CJ10" s="264"/>
      <c r="CK10" s="264"/>
      <c r="CL10" s="264"/>
      <c r="CM10" s="264"/>
      <c r="CN10" s="264"/>
      <c r="CO10" s="264"/>
      <c r="CP10" s="264"/>
      <c r="CQ10" s="264"/>
      <c r="CR10" s="264"/>
      <c r="CS10" s="264"/>
      <c r="CT10" s="264"/>
      <c r="CU10" s="264"/>
      <c r="CV10" s="264"/>
      <c r="CW10" s="264"/>
    </row>
    <row r="11" spans="1:101" ht="18" customHeight="1">
      <c r="A11" s="276">
        <f t="shared" si="1"/>
        <v>70</v>
      </c>
      <c r="B11" s="277">
        <v>70</v>
      </c>
      <c r="C11" s="277">
        <f t="shared" si="2"/>
        <v>8</v>
      </c>
      <c r="D11" s="278">
        <v>74420</v>
      </c>
      <c r="E11" s="278">
        <v>80730</v>
      </c>
      <c r="F11" s="278">
        <v>85670</v>
      </c>
      <c r="G11" s="278">
        <v>90720</v>
      </c>
      <c r="H11" s="278">
        <v>95070</v>
      </c>
      <c r="I11" s="278">
        <v>100370</v>
      </c>
      <c r="J11" s="278">
        <v>109840</v>
      </c>
      <c r="K11" s="278">
        <v>120490</v>
      </c>
      <c r="L11" s="278">
        <v>131400</v>
      </c>
      <c r="M11" s="278">
        <v>141470</v>
      </c>
      <c r="N11" s="278">
        <v>145720</v>
      </c>
      <c r="O11" s="278">
        <v>150000</v>
      </c>
      <c r="P11" s="278">
        <v>162490</v>
      </c>
      <c r="Q11" s="278">
        <v>169670</v>
      </c>
      <c r="R11" s="278">
        <v>176840</v>
      </c>
      <c r="S11" s="278">
        <v>182610</v>
      </c>
      <c r="T11" s="278">
        <v>189730</v>
      </c>
      <c r="U11" s="278">
        <v>195340</v>
      </c>
      <c r="V11" s="278">
        <v>202420</v>
      </c>
      <c r="W11" s="278">
        <v>207430</v>
      </c>
      <c r="X11" s="278">
        <v>212430</v>
      </c>
      <c r="Y11" s="279">
        <v>5020</v>
      </c>
      <c r="Z11" s="264">
        <f t="shared" si="3"/>
        <v>242550</v>
      </c>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c r="AW11" s="264"/>
      <c r="AX11" s="264"/>
      <c r="AY11" s="264"/>
      <c r="AZ11" s="264"/>
      <c r="BA11" s="264"/>
      <c r="BB11" s="264"/>
      <c r="BC11" s="264"/>
      <c r="BD11" s="264"/>
      <c r="BE11" s="264"/>
      <c r="BF11" s="264"/>
      <c r="BG11" s="264"/>
      <c r="BH11" s="264"/>
      <c r="BI11" s="264"/>
      <c r="BJ11" s="264"/>
      <c r="BK11" s="264"/>
      <c r="BL11" s="264"/>
      <c r="BM11" s="264"/>
      <c r="BN11" s="264"/>
      <c r="BO11" s="264"/>
      <c r="BP11" s="264"/>
      <c r="BQ11" s="264"/>
      <c r="BR11" s="264"/>
      <c r="BS11" s="264"/>
      <c r="BT11" s="264"/>
      <c r="BU11" s="264"/>
      <c r="BV11" s="264"/>
      <c r="BW11" s="264"/>
      <c r="BX11" s="264"/>
      <c r="BY11" s="264"/>
      <c r="BZ11" s="264"/>
      <c r="CA11" s="264"/>
      <c r="CB11" s="264"/>
      <c r="CC11" s="264"/>
      <c r="CD11" s="264"/>
      <c r="CE11" s="264"/>
      <c r="CF11" s="264"/>
      <c r="CG11" s="264"/>
      <c r="CH11" s="264"/>
      <c r="CI11" s="264"/>
      <c r="CJ11" s="264"/>
      <c r="CK11" s="264"/>
      <c r="CL11" s="264"/>
      <c r="CM11" s="264"/>
      <c r="CN11" s="264"/>
      <c r="CO11" s="264"/>
      <c r="CP11" s="264"/>
      <c r="CQ11" s="264"/>
      <c r="CR11" s="264"/>
      <c r="CS11" s="264"/>
      <c r="CT11" s="264"/>
      <c r="CU11" s="264"/>
      <c r="CV11" s="264"/>
      <c r="CW11" s="264"/>
    </row>
    <row r="12" spans="1:101" ht="18" customHeight="1">
      <c r="A12" s="276">
        <f t="shared" si="1"/>
        <v>80</v>
      </c>
      <c r="B12" s="277">
        <v>80</v>
      </c>
      <c r="C12" s="277">
        <f t="shared" si="2"/>
        <v>9</v>
      </c>
      <c r="D12" s="278">
        <v>77950</v>
      </c>
      <c r="E12" s="278">
        <v>84620</v>
      </c>
      <c r="F12" s="278">
        <v>89870</v>
      </c>
      <c r="G12" s="278">
        <v>95240</v>
      </c>
      <c r="H12" s="278">
        <v>99890</v>
      </c>
      <c r="I12" s="278">
        <v>105520</v>
      </c>
      <c r="J12" s="278">
        <v>115890</v>
      </c>
      <c r="K12" s="278">
        <v>127460</v>
      </c>
      <c r="L12" s="278">
        <v>139320</v>
      </c>
      <c r="M12" s="278">
        <v>150340</v>
      </c>
      <c r="N12" s="278">
        <v>154830</v>
      </c>
      <c r="O12" s="278">
        <v>159380</v>
      </c>
      <c r="P12" s="278">
        <v>172580</v>
      </c>
      <c r="Q12" s="278">
        <v>180040</v>
      </c>
      <c r="R12" s="278">
        <v>187480</v>
      </c>
      <c r="S12" s="278">
        <v>193410</v>
      </c>
      <c r="T12" s="278">
        <v>200820</v>
      </c>
      <c r="U12" s="278">
        <v>206570</v>
      </c>
      <c r="V12" s="278">
        <v>213890</v>
      </c>
      <c r="W12" s="278">
        <v>219200</v>
      </c>
      <c r="X12" s="278">
        <v>224490</v>
      </c>
      <c r="Y12" s="279">
        <v>5300</v>
      </c>
      <c r="Z12" s="264">
        <f t="shared" si="3"/>
        <v>256290</v>
      </c>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c r="AW12" s="264"/>
      <c r="AX12" s="264"/>
      <c r="AY12" s="264"/>
      <c r="AZ12" s="264"/>
      <c r="BA12" s="264"/>
      <c r="BB12" s="264"/>
      <c r="BC12" s="264"/>
      <c r="BD12" s="264"/>
      <c r="BE12" s="264"/>
      <c r="BF12" s="264"/>
      <c r="BG12" s="264"/>
      <c r="BH12" s="264"/>
      <c r="BI12" s="264"/>
      <c r="BJ12" s="264"/>
      <c r="BK12" s="264"/>
      <c r="BL12" s="264"/>
      <c r="BM12" s="264"/>
      <c r="BN12" s="264"/>
      <c r="BO12" s="264"/>
      <c r="BP12" s="264"/>
      <c r="BQ12" s="264"/>
      <c r="BR12" s="264"/>
      <c r="BS12" s="264"/>
      <c r="BT12" s="264"/>
      <c r="BU12" s="264"/>
      <c r="BV12" s="264"/>
      <c r="BW12" s="264"/>
      <c r="BX12" s="264"/>
      <c r="BY12" s="264"/>
      <c r="BZ12" s="264"/>
      <c r="CA12" s="264"/>
      <c r="CB12" s="264"/>
      <c r="CC12" s="264"/>
      <c r="CD12" s="264"/>
      <c r="CE12" s="264"/>
      <c r="CF12" s="264"/>
      <c r="CG12" s="264"/>
      <c r="CH12" s="264"/>
      <c r="CI12" s="264"/>
      <c r="CJ12" s="264"/>
      <c r="CK12" s="264"/>
      <c r="CL12" s="264"/>
      <c r="CM12" s="264"/>
      <c r="CN12" s="264"/>
      <c r="CO12" s="264"/>
      <c r="CP12" s="264"/>
      <c r="CQ12" s="264"/>
      <c r="CR12" s="264"/>
      <c r="CS12" s="264"/>
      <c r="CT12" s="264"/>
      <c r="CU12" s="264"/>
      <c r="CV12" s="264"/>
      <c r="CW12" s="264"/>
    </row>
    <row r="13" spans="1:101" ht="18" customHeight="1">
      <c r="A13" s="276">
        <f t="shared" si="1"/>
        <v>90</v>
      </c>
      <c r="B13" s="277">
        <v>90</v>
      </c>
      <c r="C13" s="277">
        <f t="shared" si="2"/>
        <v>10</v>
      </c>
      <c r="D13" s="278">
        <v>81400</v>
      </c>
      <c r="E13" s="278">
        <v>88400</v>
      </c>
      <c r="F13" s="278">
        <v>93960</v>
      </c>
      <c r="G13" s="278">
        <v>99650</v>
      </c>
      <c r="H13" s="278">
        <v>104570</v>
      </c>
      <c r="I13" s="278">
        <v>110520</v>
      </c>
      <c r="J13" s="278">
        <v>121700</v>
      </c>
      <c r="K13" s="278">
        <v>134130</v>
      </c>
      <c r="L13" s="278">
        <v>146880</v>
      </c>
      <c r="M13" s="278">
        <v>158740</v>
      </c>
      <c r="N13" s="278">
        <v>163500</v>
      </c>
      <c r="O13" s="278">
        <v>168300</v>
      </c>
      <c r="P13" s="278">
        <v>182150</v>
      </c>
      <c r="Q13" s="278">
        <v>189870</v>
      </c>
      <c r="R13" s="278">
        <v>197530</v>
      </c>
      <c r="S13" s="278">
        <v>203620</v>
      </c>
      <c r="T13" s="278">
        <v>211260</v>
      </c>
      <c r="U13" s="278">
        <v>217150</v>
      </c>
      <c r="V13" s="278">
        <v>224740</v>
      </c>
      <c r="W13" s="278">
        <v>230310</v>
      </c>
      <c r="X13" s="278">
        <v>235870</v>
      </c>
      <c r="Y13" s="279">
        <v>5600</v>
      </c>
      <c r="Z13" s="264">
        <f t="shared" si="3"/>
        <v>269470</v>
      </c>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c r="AW13" s="264"/>
      <c r="AX13" s="264"/>
      <c r="AY13" s="264"/>
      <c r="AZ13" s="264"/>
      <c r="BA13" s="264"/>
      <c r="BB13" s="264"/>
      <c r="BC13" s="264"/>
      <c r="BD13" s="264"/>
      <c r="BE13" s="264"/>
      <c r="BF13" s="264"/>
      <c r="BG13" s="264"/>
      <c r="BH13" s="264"/>
      <c r="BI13" s="264"/>
      <c r="BJ13" s="264"/>
      <c r="BK13" s="264"/>
      <c r="BL13" s="264"/>
      <c r="BM13" s="264"/>
      <c r="BN13" s="264"/>
      <c r="BO13" s="264"/>
      <c r="BP13" s="264"/>
      <c r="BQ13" s="264"/>
      <c r="BR13" s="264"/>
      <c r="BS13" s="264"/>
      <c r="BT13" s="264"/>
      <c r="BU13" s="264"/>
      <c r="BV13" s="264"/>
      <c r="BW13" s="264"/>
      <c r="BX13" s="264"/>
      <c r="BY13" s="264"/>
      <c r="BZ13" s="264"/>
      <c r="CA13" s="264"/>
      <c r="CB13" s="264"/>
      <c r="CC13" s="264"/>
      <c r="CD13" s="264"/>
      <c r="CE13" s="264"/>
      <c r="CF13" s="264"/>
      <c r="CG13" s="264"/>
      <c r="CH13" s="264"/>
      <c r="CI13" s="264"/>
      <c r="CJ13" s="264"/>
      <c r="CK13" s="264"/>
      <c r="CL13" s="264"/>
      <c r="CM13" s="264"/>
      <c r="CN13" s="264"/>
      <c r="CO13" s="264"/>
      <c r="CP13" s="264"/>
      <c r="CQ13" s="264"/>
      <c r="CR13" s="264"/>
      <c r="CS13" s="264"/>
      <c r="CT13" s="264"/>
      <c r="CU13" s="264"/>
      <c r="CV13" s="264"/>
      <c r="CW13" s="264"/>
    </row>
    <row r="14" spans="1:101" ht="18" customHeight="1">
      <c r="A14" s="276">
        <f t="shared" si="1"/>
        <v>100</v>
      </c>
      <c r="B14" s="277">
        <v>100</v>
      </c>
      <c r="C14" s="277">
        <f t="shared" si="2"/>
        <v>11</v>
      </c>
      <c r="D14" s="278">
        <v>84460</v>
      </c>
      <c r="E14" s="278">
        <v>91810</v>
      </c>
      <c r="F14" s="278">
        <v>97650</v>
      </c>
      <c r="G14" s="278">
        <v>103600</v>
      </c>
      <c r="H14" s="278">
        <v>108800</v>
      </c>
      <c r="I14" s="278">
        <v>115050</v>
      </c>
      <c r="J14" s="278">
        <v>127050</v>
      </c>
      <c r="K14" s="278">
        <v>140390</v>
      </c>
      <c r="L14" s="278">
        <v>154060</v>
      </c>
      <c r="M14" s="278">
        <v>166820</v>
      </c>
      <c r="N14" s="278">
        <v>170290</v>
      </c>
      <c r="O14" s="278">
        <v>175310</v>
      </c>
      <c r="P14" s="278">
        <v>189650</v>
      </c>
      <c r="Q14" s="278">
        <v>196550</v>
      </c>
      <c r="R14" s="278">
        <v>204340</v>
      </c>
      <c r="S14" s="278">
        <v>210460</v>
      </c>
      <c r="T14" s="278">
        <v>218140</v>
      </c>
      <c r="U14" s="278">
        <v>224090</v>
      </c>
      <c r="V14" s="278">
        <v>231780</v>
      </c>
      <c r="W14" s="278">
        <v>237500</v>
      </c>
      <c r="X14" s="278">
        <v>243250</v>
      </c>
      <c r="Y14" s="279">
        <v>5770</v>
      </c>
      <c r="Z14" s="264">
        <f t="shared" si="3"/>
        <v>277870</v>
      </c>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c r="AW14" s="264"/>
      <c r="AX14" s="264"/>
      <c r="AY14" s="264"/>
      <c r="AZ14" s="264"/>
      <c r="BA14" s="264"/>
      <c r="BB14" s="264"/>
      <c r="BC14" s="264"/>
      <c r="BD14" s="264"/>
      <c r="BE14" s="264"/>
      <c r="BF14" s="264"/>
      <c r="BG14" s="264"/>
      <c r="BH14" s="264"/>
      <c r="BI14" s="264"/>
      <c r="BJ14" s="264"/>
      <c r="BK14" s="264"/>
      <c r="BL14" s="264"/>
      <c r="BM14" s="264"/>
      <c r="BN14" s="264"/>
      <c r="BO14" s="264"/>
      <c r="BP14" s="264"/>
      <c r="BQ14" s="264"/>
      <c r="BR14" s="264"/>
      <c r="BS14" s="264"/>
      <c r="BT14" s="264"/>
      <c r="BU14" s="264"/>
      <c r="BV14" s="264"/>
      <c r="BW14" s="264"/>
      <c r="BX14" s="264"/>
      <c r="BY14" s="264"/>
      <c r="BZ14" s="264"/>
      <c r="CA14" s="264"/>
      <c r="CB14" s="264"/>
      <c r="CC14" s="264"/>
      <c r="CD14" s="264"/>
      <c r="CE14" s="264"/>
      <c r="CF14" s="264"/>
      <c r="CG14" s="264"/>
      <c r="CH14" s="264"/>
      <c r="CI14" s="264"/>
      <c r="CJ14" s="264"/>
      <c r="CK14" s="264"/>
      <c r="CL14" s="264"/>
      <c r="CM14" s="264"/>
      <c r="CN14" s="264"/>
      <c r="CO14" s="264"/>
      <c r="CP14" s="264"/>
      <c r="CQ14" s="264"/>
      <c r="CR14" s="264"/>
      <c r="CS14" s="264"/>
      <c r="CT14" s="264"/>
      <c r="CU14" s="264"/>
      <c r="CV14" s="264"/>
      <c r="CW14" s="264"/>
    </row>
    <row r="15" spans="1:101" ht="18" customHeight="1">
      <c r="A15" s="276">
        <f>+A14+20</f>
        <v>120</v>
      </c>
      <c r="B15" s="277">
        <v>120</v>
      </c>
      <c r="C15" s="277">
        <f t="shared" si="2"/>
        <v>12</v>
      </c>
      <c r="D15" s="278">
        <v>104470</v>
      </c>
      <c r="E15" s="278">
        <v>110780</v>
      </c>
      <c r="F15" s="278">
        <v>114110</v>
      </c>
      <c r="G15" s="278">
        <v>118190</v>
      </c>
      <c r="H15" s="278">
        <v>122910</v>
      </c>
      <c r="I15" s="278">
        <v>126100</v>
      </c>
      <c r="J15" s="278">
        <v>137450</v>
      </c>
      <c r="K15" s="278">
        <v>147350</v>
      </c>
      <c r="L15" s="278">
        <v>158190</v>
      </c>
      <c r="M15" s="278">
        <v>168800</v>
      </c>
      <c r="N15" s="278">
        <v>172640</v>
      </c>
      <c r="O15" s="278">
        <v>178440</v>
      </c>
      <c r="P15" s="278">
        <v>195480</v>
      </c>
      <c r="Q15" s="278">
        <v>200610</v>
      </c>
      <c r="R15" s="278">
        <v>207240</v>
      </c>
      <c r="S15" s="278">
        <v>215630</v>
      </c>
      <c r="T15" s="278">
        <v>222330</v>
      </c>
      <c r="U15" s="278">
        <v>228950</v>
      </c>
      <c r="V15" s="278">
        <v>237610</v>
      </c>
      <c r="W15" s="278">
        <v>243490</v>
      </c>
      <c r="X15" s="278">
        <v>249380</v>
      </c>
      <c r="Y15" s="279">
        <v>5890</v>
      </c>
      <c r="Z15" s="264">
        <f t="shared" si="3"/>
        <v>284720</v>
      </c>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4"/>
      <c r="BD15" s="264"/>
      <c r="BE15" s="264"/>
      <c r="BF15" s="264"/>
      <c r="BG15" s="264"/>
      <c r="BH15" s="264"/>
      <c r="BI15" s="264"/>
      <c r="BJ15" s="264"/>
      <c r="BK15" s="264"/>
      <c r="BL15" s="264"/>
      <c r="BM15" s="264"/>
      <c r="BN15" s="264"/>
      <c r="BO15" s="264"/>
      <c r="BP15" s="264"/>
      <c r="BQ15" s="264"/>
      <c r="BR15" s="264"/>
      <c r="BS15" s="264"/>
      <c r="BT15" s="264"/>
      <c r="BU15" s="264"/>
      <c r="BV15" s="264"/>
      <c r="BW15" s="264"/>
      <c r="BX15" s="264"/>
      <c r="BY15" s="264"/>
      <c r="BZ15" s="264"/>
      <c r="CA15" s="264"/>
      <c r="CB15" s="264"/>
      <c r="CC15" s="264"/>
      <c r="CD15" s="264"/>
      <c r="CE15" s="264"/>
      <c r="CF15" s="264"/>
      <c r="CG15" s="264"/>
      <c r="CH15" s="264"/>
      <c r="CI15" s="264"/>
      <c r="CJ15" s="264"/>
      <c r="CK15" s="264"/>
      <c r="CL15" s="264"/>
      <c r="CM15" s="264"/>
      <c r="CN15" s="264"/>
      <c r="CO15" s="264"/>
      <c r="CP15" s="264"/>
      <c r="CQ15" s="264"/>
      <c r="CR15" s="264"/>
      <c r="CS15" s="264"/>
      <c r="CT15" s="264"/>
      <c r="CU15" s="264"/>
      <c r="CV15" s="264"/>
      <c r="CW15" s="264"/>
    </row>
    <row r="16" spans="1:101" ht="18" customHeight="1">
      <c r="A16" s="276">
        <f>+A15+20</f>
        <v>140</v>
      </c>
      <c r="B16" s="277">
        <v>140</v>
      </c>
      <c r="C16" s="277">
        <f t="shared" si="2"/>
        <v>13</v>
      </c>
      <c r="D16" s="278">
        <v>112500</v>
      </c>
      <c r="E16" s="278">
        <v>119380</v>
      </c>
      <c r="F16" s="278">
        <v>123060</v>
      </c>
      <c r="G16" s="278">
        <v>127560</v>
      </c>
      <c r="H16" s="278">
        <v>131980</v>
      </c>
      <c r="I16" s="278">
        <v>136320</v>
      </c>
      <c r="J16" s="278">
        <v>149040</v>
      </c>
      <c r="K16" s="278">
        <v>160260</v>
      </c>
      <c r="L16" s="278">
        <v>172420</v>
      </c>
      <c r="M16" s="278">
        <v>184400</v>
      </c>
      <c r="N16" s="278">
        <v>186930</v>
      </c>
      <c r="O16" s="278">
        <v>188680</v>
      </c>
      <c r="P16" s="278">
        <v>211630</v>
      </c>
      <c r="Q16" s="278">
        <v>213370</v>
      </c>
      <c r="R16" s="278">
        <v>220300</v>
      </c>
      <c r="S16" s="278">
        <v>229160</v>
      </c>
      <c r="T16" s="278">
        <v>236140</v>
      </c>
      <c r="U16" s="278">
        <v>243150</v>
      </c>
      <c r="V16" s="278">
        <v>252240</v>
      </c>
      <c r="W16" s="278">
        <v>258790</v>
      </c>
      <c r="X16" s="278">
        <v>264750</v>
      </c>
      <c r="Y16" s="279">
        <v>6280</v>
      </c>
      <c r="Z16" s="264">
        <f t="shared" si="3"/>
        <v>302430</v>
      </c>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c r="AW16" s="264"/>
      <c r="AX16" s="264"/>
      <c r="AY16" s="264"/>
      <c r="AZ16" s="264"/>
      <c r="BA16" s="264"/>
      <c r="BB16" s="264"/>
      <c r="BC16" s="264"/>
      <c r="BD16" s="264"/>
      <c r="BE16" s="264"/>
      <c r="BF16" s="264"/>
      <c r="BG16" s="264"/>
      <c r="BH16" s="264"/>
      <c r="BI16" s="264"/>
      <c r="BJ16" s="264"/>
      <c r="BK16" s="264"/>
      <c r="BL16" s="264"/>
      <c r="BM16" s="264"/>
      <c r="BN16" s="264"/>
      <c r="BO16" s="264"/>
      <c r="BP16" s="264"/>
      <c r="BQ16" s="264"/>
      <c r="BR16" s="264"/>
      <c r="BS16" s="264"/>
      <c r="BT16" s="264"/>
      <c r="BU16" s="264"/>
      <c r="BV16" s="264"/>
      <c r="BW16" s="264"/>
      <c r="BX16" s="264"/>
      <c r="BY16" s="264"/>
      <c r="BZ16" s="264"/>
      <c r="CA16" s="264"/>
      <c r="CB16" s="264"/>
      <c r="CC16" s="264"/>
      <c r="CD16" s="264"/>
      <c r="CE16" s="264"/>
      <c r="CF16" s="264"/>
      <c r="CG16" s="264"/>
      <c r="CH16" s="264"/>
      <c r="CI16" s="264"/>
      <c r="CJ16" s="264"/>
      <c r="CK16" s="264"/>
      <c r="CL16" s="264"/>
      <c r="CM16" s="264"/>
      <c r="CN16" s="264"/>
      <c r="CO16" s="264"/>
      <c r="CP16" s="264"/>
      <c r="CQ16" s="264"/>
      <c r="CR16" s="264"/>
      <c r="CS16" s="264"/>
      <c r="CT16" s="264"/>
      <c r="CU16" s="264"/>
      <c r="CV16" s="264"/>
      <c r="CW16" s="264"/>
    </row>
    <row r="17" spans="1:101" ht="18" customHeight="1">
      <c r="A17" s="276">
        <f>+A16+20</f>
        <v>160</v>
      </c>
      <c r="B17" s="277">
        <v>160</v>
      </c>
      <c r="C17" s="277">
        <f t="shared" si="2"/>
        <v>14</v>
      </c>
      <c r="D17" s="278">
        <v>118390</v>
      </c>
      <c r="E17" s="278">
        <v>127340</v>
      </c>
      <c r="F17" s="278">
        <v>131370</v>
      </c>
      <c r="G17" s="278">
        <v>136290</v>
      </c>
      <c r="H17" s="278">
        <v>141110</v>
      </c>
      <c r="I17" s="278">
        <v>145830</v>
      </c>
      <c r="J17" s="278">
        <v>159920</v>
      </c>
      <c r="K17" s="278">
        <v>172360</v>
      </c>
      <c r="L17" s="278">
        <v>185850</v>
      </c>
      <c r="M17" s="278">
        <v>199080</v>
      </c>
      <c r="N17" s="278">
        <v>199210</v>
      </c>
      <c r="O17" s="278">
        <v>201000</v>
      </c>
      <c r="P17" s="278">
        <v>222630</v>
      </c>
      <c r="Q17" s="278">
        <v>223530</v>
      </c>
      <c r="R17" s="278">
        <v>231750</v>
      </c>
      <c r="S17" s="278">
        <v>242000</v>
      </c>
      <c r="T17" s="278">
        <v>250340</v>
      </c>
      <c r="U17" s="278">
        <v>258650</v>
      </c>
      <c r="V17" s="278">
        <v>269180</v>
      </c>
      <c r="W17" s="278">
        <v>275690</v>
      </c>
      <c r="X17" s="278">
        <v>282160</v>
      </c>
      <c r="Y17" s="279">
        <v>6480</v>
      </c>
      <c r="Z17" s="264">
        <f t="shared" si="3"/>
        <v>321040</v>
      </c>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c r="AY17" s="264"/>
      <c r="AZ17" s="264"/>
      <c r="BA17" s="264"/>
      <c r="BB17" s="264"/>
      <c r="BC17" s="264"/>
      <c r="BD17" s="264"/>
      <c r="BE17" s="264"/>
      <c r="BF17" s="264"/>
      <c r="BG17" s="264"/>
      <c r="BH17" s="264"/>
      <c r="BI17" s="264"/>
      <c r="BJ17" s="264"/>
      <c r="BK17" s="264"/>
      <c r="BL17" s="264"/>
      <c r="BM17" s="264"/>
      <c r="BN17" s="264"/>
      <c r="BO17" s="264"/>
      <c r="BP17" s="264"/>
      <c r="BQ17" s="264"/>
      <c r="BR17" s="264"/>
      <c r="BS17" s="264"/>
      <c r="BT17" s="264"/>
      <c r="BU17" s="264"/>
      <c r="BV17" s="264"/>
      <c r="BW17" s="264"/>
      <c r="BX17" s="264"/>
      <c r="BY17" s="264"/>
      <c r="BZ17" s="264"/>
      <c r="CA17" s="264"/>
      <c r="CB17" s="264"/>
      <c r="CC17" s="264"/>
      <c r="CD17" s="264"/>
      <c r="CE17" s="264"/>
      <c r="CF17" s="264"/>
      <c r="CG17" s="264"/>
      <c r="CH17" s="264"/>
      <c r="CI17" s="264"/>
      <c r="CJ17" s="264"/>
      <c r="CK17" s="264"/>
      <c r="CL17" s="264"/>
      <c r="CM17" s="264"/>
      <c r="CN17" s="264"/>
      <c r="CO17" s="264"/>
      <c r="CP17" s="264"/>
      <c r="CQ17" s="264"/>
      <c r="CR17" s="264"/>
      <c r="CS17" s="264"/>
      <c r="CT17" s="264"/>
      <c r="CU17" s="264"/>
      <c r="CV17" s="264"/>
      <c r="CW17" s="264"/>
    </row>
    <row r="18" spans="1:101" ht="18" customHeight="1">
      <c r="A18" s="276">
        <f>+A17+20</f>
        <v>180</v>
      </c>
      <c r="B18" s="277">
        <v>180</v>
      </c>
      <c r="C18" s="277">
        <f t="shared" si="2"/>
        <v>15</v>
      </c>
      <c r="D18" s="278">
        <v>123110</v>
      </c>
      <c r="E18" s="278">
        <v>130780</v>
      </c>
      <c r="F18" s="278">
        <v>134180</v>
      </c>
      <c r="G18" s="278">
        <v>138520</v>
      </c>
      <c r="H18" s="278">
        <v>142770</v>
      </c>
      <c r="I18" s="278">
        <v>146930</v>
      </c>
      <c r="J18" s="278">
        <v>162640</v>
      </c>
      <c r="K18" s="278">
        <v>176600</v>
      </c>
      <c r="L18" s="278">
        <v>191620</v>
      </c>
      <c r="M18" s="278">
        <v>206370</v>
      </c>
      <c r="N18" s="278">
        <v>206720</v>
      </c>
      <c r="O18" s="278">
        <v>208780</v>
      </c>
      <c r="P18" s="278">
        <v>231170</v>
      </c>
      <c r="Q18" s="278">
        <v>233960</v>
      </c>
      <c r="R18" s="278">
        <v>242430</v>
      </c>
      <c r="S18" s="278">
        <v>253000</v>
      </c>
      <c r="T18" s="278">
        <v>261540</v>
      </c>
      <c r="U18" s="278">
        <v>270070</v>
      </c>
      <c r="V18" s="278">
        <v>280940</v>
      </c>
      <c r="W18" s="278">
        <v>287910</v>
      </c>
      <c r="X18" s="278">
        <v>294900</v>
      </c>
      <c r="Y18" s="279">
        <v>6980</v>
      </c>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c r="AY18" s="264"/>
      <c r="AZ18" s="264"/>
      <c r="BA18" s="264"/>
      <c r="BB18" s="264"/>
      <c r="BC18" s="264"/>
      <c r="BD18" s="264"/>
      <c r="BE18" s="264"/>
      <c r="BF18" s="264"/>
      <c r="BG18" s="264"/>
      <c r="BH18" s="264"/>
      <c r="BI18" s="264"/>
      <c r="BJ18" s="264"/>
      <c r="BK18" s="264"/>
      <c r="BL18" s="264"/>
      <c r="BM18" s="264"/>
      <c r="BN18" s="264"/>
      <c r="BO18" s="264"/>
      <c r="BP18" s="264"/>
      <c r="BQ18" s="264"/>
      <c r="BR18" s="264"/>
      <c r="BS18" s="264"/>
      <c r="BT18" s="264"/>
      <c r="BU18" s="264"/>
      <c r="BV18" s="264"/>
      <c r="BW18" s="264"/>
      <c r="BX18" s="264"/>
      <c r="BY18" s="264"/>
      <c r="BZ18" s="264"/>
      <c r="CA18" s="264"/>
      <c r="CB18" s="264"/>
      <c r="CC18" s="264"/>
      <c r="CD18" s="264"/>
      <c r="CE18" s="264"/>
      <c r="CF18" s="264"/>
      <c r="CG18" s="264"/>
      <c r="CH18" s="264"/>
      <c r="CI18" s="264"/>
      <c r="CJ18" s="264"/>
      <c r="CK18" s="264"/>
      <c r="CL18" s="264"/>
      <c r="CM18" s="264"/>
      <c r="CN18" s="264"/>
      <c r="CO18" s="264"/>
      <c r="CP18" s="264"/>
      <c r="CQ18" s="264"/>
      <c r="CR18" s="264"/>
      <c r="CS18" s="264"/>
      <c r="CT18" s="264"/>
      <c r="CU18" s="264"/>
      <c r="CV18" s="264"/>
      <c r="CW18" s="264"/>
    </row>
    <row r="19" spans="1:101" ht="18" customHeight="1">
      <c r="A19" s="276">
        <f>+A18+20</f>
        <v>200</v>
      </c>
      <c r="B19" s="277">
        <v>200</v>
      </c>
      <c r="C19" s="277">
        <f t="shared" si="2"/>
        <v>16</v>
      </c>
      <c r="D19" s="278">
        <v>129210</v>
      </c>
      <c r="E19" s="278">
        <v>137300</v>
      </c>
      <c r="F19" s="278">
        <v>141780</v>
      </c>
      <c r="G19" s="278">
        <v>147200</v>
      </c>
      <c r="H19" s="278">
        <v>152200</v>
      </c>
      <c r="I19" s="278">
        <v>161260</v>
      </c>
      <c r="J19" s="278">
        <v>173680</v>
      </c>
      <c r="K19" s="278">
        <v>187770</v>
      </c>
      <c r="L19" s="278">
        <v>203000</v>
      </c>
      <c r="M19" s="278">
        <v>217950</v>
      </c>
      <c r="N19" s="278">
        <v>220900</v>
      </c>
      <c r="O19" s="278">
        <v>225670</v>
      </c>
      <c r="P19" s="278">
        <v>249790</v>
      </c>
      <c r="Q19" s="278">
        <v>252620</v>
      </c>
      <c r="R19" s="278">
        <v>261590</v>
      </c>
      <c r="S19" s="278">
        <v>272840</v>
      </c>
      <c r="T19" s="278">
        <v>281880</v>
      </c>
      <c r="U19" s="278">
        <v>290920</v>
      </c>
      <c r="V19" s="278">
        <v>302460</v>
      </c>
      <c r="W19" s="278">
        <v>309990</v>
      </c>
      <c r="X19" s="278">
        <v>317520</v>
      </c>
      <c r="Y19" s="279">
        <v>7530</v>
      </c>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c r="AY19" s="264"/>
      <c r="AZ19" s="264"/>
      <c r="BA19" s="264"/>
      <c r="BB19" s="264"/>
      <c r="BC19" s="264"/>
      <c r="BD19" s="264"/>
      <c r="BE19" s="264"/>
      <c r="BF19" s="264"/>
      <c r="BG19" s="264"/>
      <c r="BH19" s="264"/>
      <c r="BI19" s="264"/>
      <c r="BJ19" s="264"/>
      <c r="BK19" s="264"/>
      <c r="BL19" s="264"/>
      <c r="BM19" s="264"/>
      <c r="BN19" s="264"/>
      <c r="BO19" s="264"/>
      <c r="BP19" s="264"/>
      <c r="BQ19" s="264"/>
      <c r="BR19" s="264"/>
      <c r="BS19" s="264"/>
      <c r="BT19" s="264"/>
      <c r="BU19" s="264"/>
      <c r="BV19" s="264"/>
      <c r="BW19" s="264"/>
      <c r="BX19" s="264"/>
      <c r="BY19" s="264"/>
      <c r="BZ19" s="264"/>
      <c r="CA19" s="264"/>
      <c r="CB19" s="264"/>
      <c r="CC19" s="264"/>
      <c r="CD19" s="264"/>
      <c r="CE19" s="264"/>
      <c r="CF19" s="264"/>
      <c r="CG19" s="264"/>
      <c r="CH19" s="264"/>
      <c r="CI19" s="264"/>
      <c r="CJ19" s="264"/>
      <c r="CK19" s="264"/>
      <c r="CL19" s="264"/>
      <c r="CM19" s="264"/>
      <c r="CN19" s="264"/>
      <c r="CO19" s="264"/>
      <c r="CP19" s="264"/>
      <c r="CQ19" s="264"/>
      <c r="CR19" s="264"/>
      <c r="CS19" s="264"/>
      <c r="CT19" s="264"/>
      <c r="CU19" s="264"/>
      <c r="CV19" s="264"/>
      <c r="CW19" s="264"/>
    </row>
    <row r="20" spans="1:101" ht="18" customHeight="1">
      <c r="A20" s="276">
        <f t="shared" ref="A20:A26" si="4">+A19+30</f>
        <v>230</v>
      </c>
      <c r="B20" s="277">
        <v>230</v>
      </c>
      <c r="C20" s="277">
        <f t="shared" si="2"/>
        <v>17</v>
      </c>
      <c r="D20" s="278">
        <v>133510</v>
      </c>
      <c r="E20" s="278">
        <v>141930</v>
      </c>
      <c r="F20" s="278">
        <v>146660</v>
      </c>
      <c r="G20" s="278">
        <v>152370</v>
      </c>
      <c r="H20" s="278">
        <v>157970</v>
      </c>
      <c r="I20" s="278">
        <v>163450</v>
      </c>
      <c r="J20" s="278">
        <v>178740</v>
      </c>
      <c r="K20" s="278">
        <v>192170</v>
      </c>
      <c r="L20" s="278">
        <v>206810</v>
      </c>
      <c r="M20" s="278">
        <v>221130</v>
      </c>
      <c r="N20" s="278">
        <v>224150</v>
      </c>
      <c r="O20" s="278">
        <v>229000</v>
      </c>
      <c r="P20" s="278">
        <v>253200</v>
      </c>
      <c r="Q20" s="278">
        <v>255810</v>
      </c>
      <c r="R20" s="278">
        <v>264670</v>
      </c>
      <c r="S20" s="278">
        <v>275810</v>
      </c>
      <c r="T20" s="278">
        <v>284770</v>
      </c>
      <c r="U20" s="278">
        <v>293690</v>
      </c>
      <c r="V20" s="278">
        <v>305120</v>
      </c>
      <c r="W20" s="278">
        <v>312730</v>
      </c>
      <c r="X20" s="278">
        <v>320330</v>
      </c>
      <c r="Y20" s="279">
        <v>7600</v>
      </c>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c r="AY20" s="264"/>
      <c r="AZ20" s="264"/>
      <c r="BA20" s="264"/>
      <c r="BB20" s="264"/>
      <c r="BC20" s="264"/>
      <c r="BD20" s="264"/>
      <c r="BE20" s="264"/>
      <c r="BF20" s="264"/>
      <c r="BG20" s="264"/>
      <c r="BH20" s="264"/>
      <c r="BI20" s="264"/>
      <c r="BJ20" s="264"/>
      <c r="BK20" s="264"/>
      <c r="BL20" s="264"/>
      <c r="BM20" s="264"/>
      <c r="BN20" s="264"/>
      <c r="BO20" s="264"/>
      <c r="BP20" s="264"/>
      <c r="BQ20" s="264"/>
      <c r="BR20" s="264"/>
      <c r="BS20" s="264"/>
      <c r="BT20" s="264"/>
      <c r="BU20" s="264"/>
      <c r="BV20" s="264"/>
      <c r="BW20" s="264"/>
      <c r="BX20" s="264"/>
      <c r="BY20" s="264"/>
      <c r="BZ20" s="264"/>
      <c r="CA20" s="264"/>
      <c r="CB20" s="264"/>
      <c r="CC20" s="264"/>
      <c r="CD20" s="264"/>
      <c r="CE20" s="264"/>
      <c r="CF20" s="264"/>
      <c r="CG20" s="264"/>
      <c r="CH20" s="264"/>
      <c r="CI20" s="264"/>
      <c r="CJ20" s="264"/>
      <c r="CK20" s="264"/>
      <c r="CL20" s="264"/>
      <c r="CM20" s="264"/>
      <c r="CN20" s="264"/>
      <c r="CO20" s="264"/>
      <c r="CP20" s="264"/>
      <c r="CQ20" s="264"/>
      <c r="CR20" s="264"/>
      <c r="CS20" s="264"/>
      <c r="CT20" s="264"/>
      <c r="CU20" s="264"/>
      <c r="CV20" s="264"/>
      <c r="CW20" s="264"/>
    </row>
    <row r="21" spans="1:101" ht="18" customHeight="1">
      <c r="A21" s="276">
        <f t="shared" si="4"/>
        <v>260</v>
      </c>
      <c r="B21" s="277">
        <v>260</v>
      </c>
      <c r="C21" s="277">
        <f t="shared" si="2"/>
        <v>18</v>
      </c>
      <c r="D21" s="278">
        <v>141060</v>
      </c>
      <c r="E21" s="278">
        <v>150070</v>
      </c>
      <c r="F21" s="278">
        <v>155160</v>
      </c>
      <c r="G21" s="278">
        <v>161270</v>
      </c>
      <c r="H21" s="278">
        <v>167310</v>
      </c>
      <c r="I21" s="278">
        <v>173120</v>
      </c>
      <c r="J21" s="278">
        <v>188890</v>
      </c>
      <c r="K21" s="278">
        <v>202630</v>
      </c>
      <c r="L21" s="278">
        <v>217620</v>
      </c>
      <c r="M21" s="278">
        <v>232340</v>
      </c>
      <c r="N21" s="278">
        <v>235470</v>
      </c>
      <c r="O21" s="278">
        <v>240570</v>
      </c>
      <c r="P21" s="278">
        <v>265760</v>
      </c>
      <c r="Q21" s="278">
        <v>268310</v>
      </c>
      <c r="R21" s="278">
        <v>277380</v>
      </c>
      <c r="S21" s="278">
        <v>288870</v>
      </c>
      <c r="T21" s="278">
        <v>298040</v>
      </c>
      <c r="U21" s="278">
        <v>307190</v>
      </c>
      <c r="V21" s="278">
        <v>319000</v>
      </c>
      <c r="W21" s="278">
        <v>326930</v>
      </c>
      <c r="X21" s="278">
        <v>334890</v>
      </c>
      <c r="Y21" s="279">
        <v>7950</v>
      </c>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c r="AX21" s="264"/>
      <c r="AY21" s="264"/>
      <c r="AZ21" s="264"/>
      <c r="BA21" s="264"/>
      <c r="BB21" s="264"/>
      <c r="BC21" s="264"/>
      <c r="BD21" s="264"/>
      <c r="BE21" s="264"/>
      <c r="BF21" s="264"/>
      <c r="BG21" s="264"/>
      <c r="BH21" s="264"/>
      <c r="BI21" s="264"/>
      <c r="BJ21" s="264"/>
      <c r="BK21" s="264"/>
      <c r="BL21" s="264"/>
      <c r="BM21" s="264"/>
      <c r="BN21" s="264"/>
      <c r="BO21" s="264"/>
      <c r="BP21" s="264"/>
      <c r="BQ21" s="264"/>
      <c r="BR21" s="264"/>
      <c r="BS21" s="264"/>
      <c r="BT21" s="264"/>
      <c r="BU21" s="264"/>
      <c r="BV21" s="264"/>
      <c r="BW21" s="264"/>
      <c r="BX21" s="264"/>
      <c r="BY21" s="264"/>
      <c r="BZ21" s="264"/>
      <c r="CA21" s="264"/>
      <c r="CB21" s="264"/>
      <c r="CC21" s="264"/>
      <c r="CD21" s="264"/>
      <c r="CE21" s="264"/>
      <c r="CF21" s="264"/>
      <c r="CG21" s="264"/>
      <c r="CH21" s="264"/>
      <c r="CI21" s="264"/>
      <c r="CJ21" s="264"/>
      <c r="CK21" s="264"/>
      <c r="CL21" s="264"/>
      <c r="CM21" s="264"/>
      <c r="CN21" s="264"/>
      <c r="CO21" s="264"/>
      <c r="CP21" s="264"/>
      <c r="CQ21" s="264"/>
      <c r="CR21" s="264"/>
      <c r="CS21" s="264"/>
      <c r="CT21" s="264"/>
      <c r="CU21" s="264"/>
      <c r="CV21" s="264"/>
      <c r="CW21" s="264"/>
    </row>
    <row r="22" spans="1:101" ht="18" customHeight="1">
      <c r="A22" s="276">
        <f t="shared" si="4"/>
        <v>290</v>
      </c>
      <c r="B22" s="277">
        <v>290</v>
      </c>
      <c r="C22" s="277">
        <f t="shared" si="2"/>
        <v>19</v>
      </c>
      <c r="D22" s="278">
        <v>156250</v>
      </c>
      <c r="E22" s="278">
        <v>166360</v>
      </c>
      <c r="F22" s="278">
        <v>172230</v>
      </c>
      <c r="G22" s="278">
        <v>179220</v>
      </c>
      <c r="H22" s="278">
        <v>186100</v>
      </c>
      <c r="I22" s="278">
        <v>192820</v>
      </c>
      <c r="J22" s="278">
        <v>209260</v>
      </c>
      <c r="K22" s="278">
        <v>223580</v>
      </c>
      <c r="L22" s="278">
        <v>239280</v>
      </c>
      <c r="M22" s="278">
        <v>254710</v>
      </c>
      <c r="N22" s="278">
        <v>258180</v>
      </c>
      <c r="O22" s="278">
        <v>263780</v>
      </c>
      <c r="P22" s="278">
        <v>283590</v>
      </c>
      <c r="Q22" s="278">
        <v>293300</v>
      </c>
      <c r="R22" s="278">
        <v>302840</v>
      </c>
      <c r="S22" s="278">
        <v>315000</v>
      </c>
      <c r="T22" s="278">
        <v>324640</v>
      </c>
      <c r="U22" s="278">
        <v>334250</v>
      </c>
      <c r="V22" s="278">
        <v>346720</v>
      </c>
      <c r="W22" s="278">
        <v>355380</v>
      </c>
      <c r="X22" s="278">
        <v>364040</v>
      </c>
      <c r="Y22" s="279">
        <v>8650</v>
      </c>
      <c r="Z22" s="264"/>
      <c r="AA22" s="264"/>
      <c r="AB22" s="264"/>
      <c r="AC22" s="264"/>
      <c r="AD22" s="264"/>
      <c r="AE22" s="264"/>
      <c r="AF22" s="264"/>
      <c r="AG22" s="264"/>
      <c r="AH22" s="264"/>
      <c r="AI22" s="264"/>
      <c r="AJ22" s="264"/>
      <c r="AK22" s="264"/>
      <c r="AL22" s="264"/>
      <c r="AM22" s="264"/>
      <c r="AN22" s="264"/>
      <c r="AO22" s="264"/>
      <c r="AP22" s="264"/>
      <c r="AQ22" s="264"/>
      <c r="AR22" s="264"/>
      <c r="AS22" s="264"/>
      <c r="AT22" s="264"/>
      <c r="AU22" s="264"/>
      <c r="AV22" s="264"/>
      <c r="AW22" s="264"/>
      <c r="AX22" s="264"/>
      <c r="AY22" s="264"/>
      <c r="AZ22" s="264"/>
      <c r="BA22" s="264"/>
      <c r="BB22" s="264"/>
      <c r="BC22" s="264"/>
      <c r="BD22" s="264"/>
      <c r="BE22" s="264"/>
      <c r="BF22" s="264"/>
      <c r="BG22" s="264"/>
      <c r="BH22" s="264"/>
      <c r="BI22" s="264"/>
      <c r="BJ22" s="264"/>
      <c r="BK22" s="264"/>
      <c r="BL22" s="264"/>
      <c r="BM22" s="264"/>
      <c r="BN22" s="264"/>
      <c r="BO22" s="264"/>
      <c r="BP22" s="264"/>
      <c r="BQ22" s="264"/>
      <c r="BR22" s="264"/>
      <c r="BS22" s="264"/>
      <c r="BT22" s="264"/>
      <c r="BU22" s="264"/>
      <c r="BV22" s="264"/>
      <c r="BW22" s="264"/>
      <c r="BX22" s="264"/>
      <c r="BY22" s="264"/>
      <c r="BZ22" s="264"/>
      <c r="CA22" s="264"/>
      <c r="CB22" s="264"/>
      <c r="CC22" s="264"/>
      <c r="CD22" s="264"/>
      <c r="CE22" s="264"/>
      <c r="CF22" s="264"/>
      <c r="CG22" s="264"/>
      <c r="CH22" s="264"/>
      <c r="CI22" s="264"/>
      <c r="CJ22" s="264"/>
      <c r="CK22" s="264"/>
      <c r="CL22" s="264"/>
      <c r="CM22" s="264"/>
      <c r="CN22" s="264"/>
      <c r="CO22" s="264"/>
      <c r="CP22" s="264"/>
      <c r="CQ22" s="264"/>
      <c r="CR22" s="264"/>
      <c r="CS22" s="264"/>
      <c r="CT22" s="264"/>
      <c r="CU22" s="264"/>
      <c r="CV22" s="264"/>
      <c r="CW22" s="264"/>
    </row>
    <row r="23" spans="1:101" ht="18" customHeight="1">
      <c r="A23" s="276">
        <f t="shared" si="4"/>
        <v>320</v>
      </c>
      <c r="B23" s="277">
        <v>320</v>
      </c>
      <c r="C23" s="277">
        <f t="shared" si="2"/>
        <v>20</v>
      </c>
      <c r="D23" s="278">
        <v>162620</v>
      </c>
      <c r="E23" s="278">
        <v>171840</v>
      </c>
      <c r="F23" s="278">
        <v>177950</v>
      </c>
      <c r="G23" s="278">
        <v>185240</v>
      </c>
      <c r="H23" s="278">
        <v>190840</v>
      </c>
      <c r="I23" s="278">
        <v>197790</v>
      </c>
      <c r="J23" s="278">
        <v>214140</v>
      </c>
      <c r="K23" s="278">
        <v>230200</v>
      </c>
      <c r="L23" s="278">
        <v>245960</v>
      </c>
      <c r="M23" s="278">
        <v>261430</v>
      </c>
      <c r="N23" s="278">
        <v>264980</v>
      </c>
      <c r="O23" s="278">
        <v>268430</v>
      </c>
      <c r="P23" s="278">
        <v>291250</v>
      </c>
      <c r="Q23" s="278">
        <v>295490</v>
      </c>
      <c r="R23" s="278">
        <v>304950</v>
      </c>
      <c r="S23" s="278">
        <v>317110</v>
      </c>
      <c r="T23" s="278">
        <v>326660</v>
      </c>
      <c r="U23" s="278">
        <v>339060</v>
      </c>
      <c r="V23" s="278">
        <v>347630</v>
      </c>
      <c r="W23" s="278">
        <v>357380</v>
      </c>
      <c r="X23" s="278">
        <v>366070</v>
      </c>
      <c r="Y23" s="279">
        <v>8730</v>
      </c>
      <c r="Z23" s="264"/>
      <c r="AA23" s="264"/>
      <c r="AB23" s="264"/>
      <c r="AC23" s="264"/>
      <c r="AD23" s="264"/>
      <c r="AE23" s="264"/>
      <c r="AF23" s="264"/>
      <c r="AG23" s="264"/>
      <c r="AH23" s="264"/>
      <c r="AI23" s="264"/>
      <c r="AJ23" s="264"/>
      <c r="AK23" s="264"/>
      <c r="AL23" s="264"/>
      <c r="AM23" s="264"/>
      <c r="AN23" s="264"/>
      <c r="AO23" s="264"/>
      <c r="AP23" s="264"/>
      <c r="AQ23" s="264"/>
      <c r="AR23" s="264"/>
      <c r="AS23" s="264"/>
      <c r="AT23" s="264"/>
      <c r="AU23" s="264"/>
      <c r="AV23" s="264"/>
      <c r="AW23" s="264"/>
      <c r="AX23" s="264"/>
      <c r="AY23" s="264"/>
      <c r="AZ23" s="264"/>
      <c r="BA23" s="264"/>
      <c r="BB23" s="264"/>
      <c r="BC23" s="264"/>
      <c r="BD23" s="264"/>
      <c r="BE23" s="264"/>
      <c r="BF23" s="264"/>
      <c r="BG23" s="264"/>
      <c r="BH23" s="264"/>
      <c r="BI23" s="264"/>
      <c r="BJ23" s="264"/>
      <c r="BK23" s="264"/>
      <c r="BL23" s="264"/>
      <c r="BM23" s="264"/>
      <c r="BN23" s="264"/>
      <c r="BO23" s="264"/>
      <c r="BP23" s="264"/>
      <c r="BQ23" s="264"/>
      <c r="BR23" s="264"/>
      <c r="BS23" s="264"/>
      <c r="BT23" s="264"/>
      <c r="BU23" s="264"/>
      <c r="BV23" s="264"/>
      <c r="BW23" s="264"/>
      <c r="BX23" s="264"/>
      <c r="BY23" s="264"/>
      <c r="BZ23" s="264"/>
      <c r="CA23" s="264"/>
      <c r="CB23" s="264"/>
      <c r="CC23" s="264"/>
      <c r="CD23" s="264"/>
      <c r="CE23" s="264"/>
      <c r="CF23" s="264"/>
      <c r="CG23" s="264"/>
      <c r="CH23" s="264"/>
      <c r="CI23" s="264"/>
      <c r="CJ23" s="264"/>
      <c r="CK23" s="264"/>
      <c r="CL23" s="264"/>
      <c r="CM23" s="264"/>
      <c r="CN23" s="264"/>
      <c r="CO23" s="264"/>
      <c r="CP23" s="264"/>
      <c r="CQ23" s="264"/>
      <c r="CR23" s="264"/>
      <c r="CS23" s="264"/>
      <c r="CT23" s="264"/>
      <c r="CU23" s="264"/>
      <c r="CV23" s="264"/>
      <c r="CW23" s="264"/>
    </row>
    <row r="24" spans="1:101" ht="18" customHeight="1">
      <c r="A24" s="276">
        <f t="shared" si="4"/>
        <v>350</v>
      </c>
      <c r="B24" s="277">
        <v>350</v>
      </c>
      <c r="C24" s="277">
        <f t="shared" si="2"/>
        <v>21</v>
      </c>
      <c r="D24" s="278">
        <v>177660</v>
      </c>
      <c r="E24" s="278">
        <v>187910</v>
      </c>
      <c r="F24" s="278">
        <v>194730</v>
      </c>
      <c r="G24" s="278">
        <v>202880</v>
      </c>
      <c r="H24" s="278">
        <v>209180</v>
      </c>
      <c r="I24" s="278">
        <v>216940</v>
      </c>
      <c r="J24" s="278">
        <v>234030</v>
      </c>
      <c r="K24" s="278">
        <v>250650</v>
      </c>
      <c r="L24" s="278">
        <v>267270</v>
      </c>
      <c r="M24" s="278">
        <v>283400</v>
      </c>
      <c r="N24" s="278">
        <v>287260</v>
      </c>
      <c r="O24" s="278">
        <v>291100</v>
      </c>
      <c r="P24" s="278">
        <v>307080</v>
      </c>
      <c r="Q24" s="278">
        <v>319640</v>
      </c>
      <c r="R24" s="278">
        <v>329520</v>
      </c>
      <c r="S24" s="278">
        <v>342340</v>
      </c>
      <c r="T24" s="278">
        <v>352290</v>
      </c>
      <c r="U24" s="278">
        <v>365380</v>
      </c>
      <c r="V24" s="278">
        <v>375440</v>
      </c>
      <c r="W24" s="278">
        <v>384870</v>
      </c>
      <c r="X24" s="278">
        <v>394250</v>
      </c>
      <c r="Y24" s="279">
        <v>9400</v>
      </c>
      <c r="Z24" s="264"/>
      <c r="AA24" s="264"/>
      <c r="AB24" s="264"/>
      <c r="AC24" s="264"/>
      <c r="AD24" s="264"/>
      <c r="AE24" s="264"/>
      <c r="AF24" s="264"/>
      <c r="AG24" s="264"/>
      <c r="AH24" s="264"/>
      <c r="AI24" s="264"/>
      <c r="AJ24" s="264"/>
      <c r="AK24" s="264"/>
      <c r="AL24" s="264"/>
      <c r="AM24" s="264"/>
      <c r="AN24" s="264"/>
      <c r="AO24" s="264"/>
      <c r="AP24" s="264"/>
      <c r="AQ24" s="264"/>
      <c r="AR24" s="264"/>
      <c r="AS24" s="264"/>
      <c r="AT24" s="264"/>
      <c r="AU24" s="264"/>
      <c r="AV24" s="264"/>
      <c r="AW24" s="264"/>
      <c r="AX24" s="264"/>
      <c r="AY24" s="264"/>
      <c r="AZ24" s="264"/>
      <c r="BA24" s="264"/>
      <c r="BB24" s="264"/>
      <c r="BC24" s="264"/>
      <c r="BD24" s="264"/>
      <c r="BE24" s="264"/>
      <c r="BF24" s="264"/>
      <c r="BG24" s="264"/>
      <c r="BH24" s="264"/>
      <c r="BI24" s="264"/>
      <c r="BJ24" s="264"/>
      <c r="BK24" s="264"/>
      <c r="BL24" s="264"/>
      <c r="BM24" s="264"/>
      <c r="BN24" s="264"/>
      <c r="BO24" s="264"/>
      <c r="BP24" s="264"/>
      <c r="BQ24" s="264"/>
      <c r="BR24" s="264"/>
      <c r="BS24" s="264"/>
      <c r="BT24" s="264"/>
      <c r="BU24" s="264"/>
      <c r="BV24" s="264"/>
      <c r="BW24" s="264"/>
      <c r="BX24" s="264"/>
      <c r="BY24" s="264"/>
      <c r="BZ24" s="264"/>
      <c r="CA24" s="264"/>
      <c r="CB24" s="264"/>
      <c r="CC24" s="264"/>
      <c r="CD24" s="264"/>
      <c r="CE24" s="264"/>
      <c r="CF24" s="264"/>
      <c r="CG24" s="264"/>
      <c r="CH24" s="264"/>
      <c r="CI24" s="264"/>
      <c r="CJ24" s="264"/>
      <c r="CK24" s="264"/>
      <c r="CL24" s="264"/>
      <c r="CM24" s="264"/>
      <c r="CN24" s="264"/>
      <c r="CO24" s="264"/>
      <c r="CP24" s="264"/>
      <c r="CQ24" s="264"/>
      <c r="CR24" s="264"/>
      <c r="CS24" s="264"/>
      <c r="CT24" s="264"/>
      <c r="CU24" s="264"/>
      <c r="CV24" s="264"/>
      <c r="CW24" s="264"/>
    </row>
    <row r="25" spans="1:101" ht="18" customHeight="1">
      <c r="A25" s="276">
        <f t="shared" si="4"/>
        <v>380</v>
      </c>
      <c r="B25" s="277">
        <v>380</v>
      </c>
      <c r="C25" s="277">
        <f t="shared" si="2"/>
        <v>22</v>
      </c>
      <c r="D25" s="278">
        <v>185210</v>
      </c>
      <c r="E25" s="278">
        <v>195940</v>
      </c>
      <c r="F25" s="278">
        <v>203140</v>
      </c>
      <c r="G25" s="278">
        <v>211710</v>
      </c>
      <c r="H25" s="278">
        <v>218340</v>
      </c>
      <c r="I25" s="278">
        <v>226500</v>
      </c>
      <c r="J25" s="278">
        <v>243940</v>
      </c>
      <c r="K25" s="278">
        <v>261090</v>
      </c>
      <c r="L25" s="278">
        <v>277900</v>
      </c>
      <c r="M25" s="278">
        <v>294400</v>
      </c>
      <c r="N25" s="278">
        <v>298410</v>
      </c>
      <c r="O25" s="278">
        <v>302290</v>
      </c>
      <c r="P25" s="278">
        <v>318200</v>
      </c>
      <c r="Q25" s="278">
        <v>331190</v>
      </c>
      <c r="R25" s="278">
        <v>341390</v>
      </c>
      <c r="S25" s="278">
        <v>354660</v>
      </c>
      <c r="T25" s="278">
        <v>364940</v>
      </c>
      <c r="U25" s="278">
        <v>378460</v>
      </c>
      <c r="V25" s="278">
        <v>388830</v>
      </c>
      <c r="W25" s="278">
        <v>398570</v>
      </c>
      <c r="X25" s="278">
        <v>408320</v>
      </c>
      <c r="Y25" s="279">
        <v>9750</v>
      </c>
      <c r="Z25" s="264"/>
      <c r="AA25" s="264"/>
      <c r="AB25" s="264"/>
      <c r="AC25" s="264"/>
      <c r="AD25" s="264"/>
      <c r="AE25" s="264"/>
      <c r="AF25" s="264"/>
      <c r="AG25" s="264"/>
      <c r="AH25" s="264"/>
      <c r="AI25" s="264"/>
      <c r="AJ25" s="264"/>
      <c r="AK25" s="264"/>
      <c r="AL25" s="264"/>
      <c r="AM25" s="264"/>
      <c r="AN25" s="264"/>
      <c r="AO25" s="264"/>
      <c r="AP25" s="264"/>
      <c r="AQ25" s="264"/>
      <c r="AR25" s="264"/>
      <c r="AS25" s="264"/>
      <c r="AT25" s="264"/>
      <c r="AU25" s="264"/>
      <c r="AV25" s="264"/>
      <c r="AW25" s="264"/>
      <c r="AX25" s="264"/>
      <c r="AY25" s="264"/>
      <c r="AZ25" s="264"/>
      <c r="BA25" s="264"/>
      <c r="BB25" s="264"/>
      <c r="BC25" s="264"/>
      <c r="BD25" s="264"/>
      <c r="BE25" s="264"/>
      <c r="BF25" s="264"/>
      <c r="BG25" s="264"/>
      <c r="BH25" s="264"/>
      <c r="BI25" s="264"/>
      <c r="BJ25" s="264"/>
      <c r="BK25" s="264"/>
      <c r="BL25" s="264"/>
      <c r="BM25" s="264"/>
      <c r="BN25" s="264"/>
      <c r="BO25" s="264"/>
      <c r="BP25" s="264"/>
      <c r="BQ25" s="264"/>
      <c r="BR25" s="264"/>
      <c r="BS25" s="264"/>
      <c r="BT25" s="264"/>
      <c r="BU25" s="264"/>
      <c r="BV25" s="264"/>
      <c r="BW25" s="264"/>
      <c r="BX25" s="264"/>
      <c r="BY25" s="264"/>
      <c r="BZ25" s="264"/>
      <c r="CA25" s="264"/>
      <c r="CB25" s="264"/>
      <c r="CC25" s="264"/>
      <c r="CD25" s="264"/>
      <c r="CE25" s="264"/>
      <c r="CF25" s="264"/>
      <c r="CG25" s="264"/>
      <c r="CH25" s="264"/>
      <c r="CI25" s="264"/>
      <c r="CJ25" s="264"/>
      <c r="CK25" s="264"/>
      <c r="CL25" s="264"/>
      <c r="CM25" s="264"/>
      <c r="CN25" s="264"/>
      <c r="CO25" s="264"/>
      <c r="CP25" s="264"/>
      <c r="CQ25" s="264"/>
      <c r="CR25" s="264"/>
      <c r="CS25" s="264"/>
      <c r="CT25" s="264"/>
      <c r="CU25" s="264"/>
      <c r="CV25" s="264"/>
      <c r="CW25" s="264"/>
    </row>
    <row r="26" spans="1:101" ht="18" customHeight="1">
      <c r="A26" s="276">
        <f t="shared" si="4"/>
        <v>410</v>
      </c>
      <c r="B26" s="277">
        <v>410</v>
      </c>
      <c r="C26" s="277">
        <f t="shared" si="2"/>
        <v>23</v>
      </c>
      <c r="D26" s="278">
        <v>200280</v>
      </c>
      <c r="E26" s="278">
        <v>212000</v>
      </c>
      <c r="F26" s="278">
        <v>219940</v>
      </c>
      <c r="G26" s="278">
        <v>229380</v>
      </c>
      <c r="H26" s="278">
        <v>236690</v>
      </c>
      <c r="I26" s="278">
        <v>245660</v>
      </c>
      <c r="J26" s="278">
        <v>263870</v>
      </c>
      <c r="K26" s="278">
        <v>281720</v>
      </c>
      <c r="L26" s="278">
        <v>299220</v>
      </c>
      <c r="M26" s="278">
        <v>316410</v>
      </c>
      <c r="N26" s="278">
        <v>320710</v>
      </c>
      <c r="O26" s="278">
        <v>324900</v>
      </c>
      <c r="P26" s="278">
        <v>342320</v>
      </c>
      <c r="Q26" s="278">
        <v>355870</v>
      </c>
      <c r="R26" s="278">
        <v>366390</v>
      </c>
      <c r="S26" s="278">
        <v>380230</v>
      </c>
      <c r="T26" s="278">
        <v>390860</v>
      </c>
      <c r="U26" s="278">
        <v>404940</v>
      </c>
      <c r="V26" s="278">
        <v>415640</v>
      </c>
      <c r="W26" s="278">
        <v>426090</v>
      </c>
      <c r="X26" s="278">
        <v>436510</v>
      </c>
      <c r="Y26" s="279">
        <v>10450</v>
      </c>
      <c r="Z26" s="264"/>
      <c r="AA26" s="264"/>
      <c r="AB26" s="264"/>
      <c r="AC26" s="264"/>
      <c r="AD26" s="264"/>
      <c r="AE26" s="264"/>
      <c r="AF26" s="264"/>
      <c r="AG26" s="264"/>
      <c r="AH26" s="264"/>
      <c r="AI26" s="264"/>
      <c r="AJ26" s="264"/>
      <c r="AK26" s="264"/>
      <c r="AL26" s="264"/>
      <c r="AM26" s="264"/>
      <c r="AN26" s="264"/>
      <c r="AO26" s="264"/>
      <c r="AP26" s="264"/>
      <c r="AQ26" s="264"/>
      <c r="AR26" s="264"/>
      <c r="AS26" s="264"/>
      <c r="AT26" s="264"/>
      <c r="AU26" s="264"/>
      <c r="AV26" s="264"/>
      <c r="AW26" s="264"/>
      <c r="AX26" s="264"/>
      <c r="AY26" s="264"/>
      <c r="AZ26" s="264"/>
      <c r="BA26" s="264"/>
      <c r="BB26" s="264"/>
      <c r="BC26" s="264"/>
      <c r="BD26" s="264"/>
      <c r="BE26" s="264"/>
      <c r="BF26" s="264"/>
      <c r="BG26" s="264"/>
      <c r="BH26" s="264"/>
      <c r="BI26" s="264"/>
      <c r="BJ26" s="264"/>
      <c r="BK26" s="264"/>
      <c r="BL26" s="264"/>
      <c r="BM26" s="264"/>
      <c r="BN26" s="264"/>
      <c r="BO26" s="264"/>
      <c r="BP26" s="264"/>
      <c r="BQ26" s="264"/>
      <c r="BR26" s="264"/>
      <c r="BS26" s="264"/>
      <c r="BT26" s="264"/>
      <c r="BU26" s="264"/>
      <c r="BV26" s="264"/>
      <c r="BW26" s="264"/>
      <c r="BX26" s="264"/>
      <c r="BY26" s="264"/>
      <c r="BZ26" s="264"/>
      <c r="CA26" s="264"/>
      <c r="CB26" s="264"/>
      <c r="CC26" s="264"/>
      <c r="CD26" s="264"/>
      <c r="CE26" s="264"/>
      <c r="CF26" s="264"/>
      <c r="CG26" s="264"/>
      <c r="CH26" s="264"/>
      <c r="CI26" s="264"/>
      <c r="CJ26" s="264"/>
      <c r="CK26" s="264"/>
      <c r="CL26" s="264"/>
      <c r="CM26" s="264"/>
      <c r="CN26" s="264"/>
      <c r="CO26" s="264"/>
      <c r="CP26" s="264"/>
      <c r="CQ26" s="264"/>
      <c r="CR26" s="264"/>
      <c r="CS26" s="264"/>
      <c r="CT26" s="264"/>
      <c r="CU26" s="264"/>
      <c r="CV26" s="264"/>
      <c r="CW26" s="264"/>
    </row>
    <row r="27" spans="1:101" ht="18" customHeight="1">
      <c r="A27" s="276">
        <f>+A26+50</f>
        <v>460</v>
      </c>
      <c r="B27" s="277">
        <v>460</v>
      </c>
      <c r="C27" s="277">
        <f t="shared" si="2"/>
        <v>24</v>
      </c>
      <c r="D27" s="278">
        <v>215360</v>
      </c>
      <c r="E27" s="278">
        <v>228330</v>
      </c>
      <c r="F27" s="278">
        <v>236770</v>
      </c>
      <c r="G27" s="278">
        <v>247030</v>
      </c>
      <c r="H27" s="278">
        <v>255040</v>
      </c>
      <c r="I27" s="278">
        <v>264730</v>
      </c>
      <c r="J27" s="278">
        <v>283730</v>
      </c>
      <c r="K27" s="278">
        <v>302290</v>
      </c>
      <c r="L27" s="278">
        <v>320520</v>
      </c>
      <c r="M27" s="278">
        <v>338390</v>
      </c>
      <c r="N27" s="278">
        <v>343000</v>
      </c>
      <c r="O27" s="278">
        <v>347470</v>
      </c>
      <c r="P27" s="278">
        <v>368920</v>
      </c>
      <c r="Q27" s="278">
        <v>382600</v>
      </c>
      <c r="R27" s="278">
        <v>393060</v>
      </c>
      <c r="S27" s="278">
        <v>407020</v>
      </c>
      <c r="T27" s="278">
        <v>417570</v>
      </c>
      <c r="U27" s="278">
        <v>431810</v>
      </c>
      <c r="V27" s="278">
        <v>442450</v>
      </c>
      <c r="W27" s="278">
        <v>453550</v>
      </c>
      <c r="X27" s="278">
        <v>464670</v>
      </c>
      <c r="Y27" s="279">
        <v>11120</v>
      </c>
      <c r="Z27" s="264"/>
      <c r="AA27" s="264"/>
      <c r="AB27" s="264"/>
      <c r="AC27" s="264"/>
      <c r="AD27" s="264"/>
      <c r="AE27" s="264"/>
      <c r="AF27" s="264"/>
      <c r="AG27" s="264"/>
      <c r="AH27" s="264"/>
      <c r="AI27" s="264"/>
      <c r="AJ27" s="264"/>
      <c r="AK27" s="264"/>
      <c r="AL27" s="264"/>
      <c r="AM27" s="264"/>
      <c r="AN27" s="264"/>
      <c r="AO27" s="264"/>
      <c r="AP27" s="264"/>
      <c r="AQ27" s="264"/>
      <c r="AR27" s="264"/>
      <c r="AS27" s="264"/>
      <c r="AT27" s="264"/>
      <c r="AU27" s="264"/>
      <c r="AV27" s="264"/>
      <c r="AW27" s="264"/>
      <c r="AX27" s="264"/>
      <c r="AY27" s="264"/>
      <c r="AZ27" s="264"/>
      <c r="BA27" s="264"/>
      <c r="BB27" s="264"/>
      <c r="BC27" s="264"/>
      <c r="BD27" s="264"/>
      <c r="BE27" s="264"/>
      <c r="BF27" s="264"/>
      <c r="BG27" s="264"/>
      <c r="BH27" s="264"/>
      <c r="BI27" s="264"/>
      <c r="BJ27" s="264"/>
      <c r="BK27" s="264"/>
      <c r="BL27" s="264"/>
      <c r="BM27" s="264"/>
      <c r="BN27" s="264"/>
      <c r="BO27" s="264"/>
      <c r="BP27" s="264"/>
      <c r="BQ27" s="264"/>
      <c r="BR27" s="264"/>
      <c r="BS27" s="264"/>
      <c r="BT27" s="264"/>
      <c r="BU27" s="264"/>
      <c r="BV27" s="264"/>
      <c r="BW27" s="264"/>
      <c r="BX27" s="264"/>
      <c r="BY27" s="264"/>
      <c r="BZ27" s="264"/>
      <c r="CA27" s="264"/>
      <c r="CB27" s="264"/>
      <c r="CC27" s="264"/>
      <c r="CD27" s="264"/>
      <c r="CE27" s="264"/>
      <c r="CF27" s="264"/>
      <c r="CG27" s="264"/>
      <c r="CH27" s="264"/>
      <c r="CI27" s="264"/>
      <c r="CJ27" s="264"/>
      <c r="CK27" s="264"/>
      <c r="CL27" s="264"/>
      <c r="CM27" s="264"/>
      <c r="CN27" s="264"/>
      <c r="CO27" s="264"/>
      <c r="CP27" s="264"/>
      <c r="CQ27" s="264"/>
      <c r="CR27" s="264"/>
      <c r="CS27" s="264"/>
      <c r="CT27" s="264"/>
      <c r="CU27" s="264"/>
      <c r="CV27" s="264"/>
      <c r="CW27" s="264"/>
    </row>
    <row r="28" spans="1:101" ht="18" customHeight="1">
      <c r="A28" s="276">
        <f>+A27+50</f>
        <v>510</v>
      </c>
      <c r="B28" s="277">
        <v>510</v>
      </c>
      <c r="C28" s="277">
        <f t="shared" si="2"/>
        <v>25</v>
      </c>
      <c r="D28" s="278">
        <v>230430</v>
      </c>
      <c r="E28" s="278">
        <v>244140</v>
      </c>
      <c r="F28" s="278">
        <v>253560</v>
      </c>
      <c r="G28" s="278">
        <v>264680</v>
      </c>
      <c r="H28" s="278">
        <v>273380</v>
      </c>
      <c r="I28" s="278">
        <v>283970</v>
      </c>
      <c r="J28" s="278">
        <v>303630</v>
      </c>
      <c r="K28" s="278">
        <v>322900</v>
      </c>
      <c r="L28" s="278">
        <v>341820</v>
      </c>
      <c r="M28" s="278">
        <v>360380</v>
      </c>
      <c r="N28" s="278">
        <v>365310</v>
      </c>
      <c r="O28" s="278">
        <v>370100</v>
      </c>
      <c r="P28" s="278">
        <v>391640</v>
      </c>
      <c r="Q28" s="278">
        <v>406100</v>
      </c>
      <c r="R28" s="278">
        <v>417110</v>
      </c>
      <c r="S28" s="278">
        <v>431840</v>
      </c>
      <c r="T28" s="278">
        <v>446000</v>
      </c>
      <c r="U28" s="278">
        <v>458020</v>
      </c>
      <c r="V28" s="278">
        <v>469220</v>
      </c>
      <c r="W28" s="278">
        <v>481030</v>
      </c>
      <c r="X28" s="278">
        <v>492830</v>
      </c>
      <c r="Y28" s="279">
        <v>11800</v>
      </c>
      <c r="Z28" s="264"/>
      <c r="AA28" s="264"/>
      <c r="AB28" s="264"/>
      <c r="AC28" s="264"/>
      <c r="AD28" s="264"/>
      <c r="AE28" s="264"/>
      <c r="AF28" s="264"/>
      <c r="AG28" s="264"/>
      <c r="AH28" s="264"/>
      <c r="AI28" s="264"/>
      <c r="AJ28" s="264"/>
      <c r="AK28" s="264"/>
      <c r="AL28" s="264"/>
      <c r="AM28" s="264"/>
      <c r="AN28" s="264"/>
      <c r="AO28" s="264"/>
      <c r="AP28" s="264"/>
      <c r="AQ28" s="264"/>
      <c r="AR28" s="264"/>
      <c r="AS28" s="264"/>
      <c r="AT28" s="264"/>
      <c r="AU28" s="264"/>
      <c r="AV28" s="264"/>
      <c r="AW28" s="264"/>
      <c r="AX28" s="264"/>
      <c r="AY28" s="264"/>
      <c r="AZ28" s="264"/>
      <c r="BA28" s="264"/>
      <c r="BB28" s="264"/>
      <c r="BC28" s="264"/>
      <c r="BD28" s="264"/>
      <c r="BE28" s="264"/>
      <c r="BF28" s="264"/>
      <c r="BG28" s="264"/>
      <c r="BH28" s="264"/>
      <c r="BI28" s="264"/>
      <c r="BJ28" s="264"/>
      <c r="BK28" s="264"/>
      <c r="BL28" s="264"/>
      <c r="BM28" s="264"/>
      <c r="BN28" s="264"/>
      <c r="BO28" s="264"/>
      <c r="BP28" s="264"/>
      <c r="BQ28" s="264"/>
      <c r="BR28" s="264"/>
      <c r="BS28" s="264"/>
      <c r="BT28" s="264"/>
      <c r="BU28" s="264"/>
      <c r="BV28" s="264"/>
      <c r="BW28" s="264"/>
      <c r="BX28" s="264"/>
      <c r="BY28" s="264"/>
      <c r="BZ28" s="264"/>
      <c r="CA28" s="264"/>
      <c r="CB28" s="264"/>
      <c r="CC28" s="264"/>
      <c r="CD28" s="264"/>
      <c r="CE28" s="264"/>
      <c r="CF28" s="264"/>
      <c r="CG28" s="264"/>
      <c r="CH28" s="264"/>
      <c r="CI28" s="264"/>
      <c r="CJ28" s="264"/>
      <c r="CK28" s="264"/>
      <c r="CL28" s="264"/>
      <c r="CM28" s="264"/>
      <c r="CN28" s="264"/>
      <c r="CO28" s="264"/>
      <c r="CP28" s="264"/>
      <c r="CQ28" s="264"/>
      <c r="CR28" s="264"/>
      <c r="CS28" s="264"/>
      <c r="CT28" s="264"/>
      <c r="CU28" s="264"/>
      <c r="CV28" s="264"/>
      <c r="CW28" s="264"/>
    </row>
    <row r="29" spans="1:101" ht="21.95" customHeight="1" thickBot="1">
      <c r="A29" s="280" t="s">
        <v>1460</v>
      </c>
      <c r="B29" s="281" t="s">
        <v>1461</v>
      </c>
      <c r="C29" s="277">
        <f t="shared" si="2"/>
        <v>26</v>
      </c>
      <c r="D29" s="282">
        <v>11830</v>
      </c>
      <c r="E29" s="282">
        <v>12940</v>
      </c>
      <c r="F29" s="282">
        <v>14650</v>
      </c>
      <c r="G29" s="282">
        <v>14700</v>
      </c>
      <c r="H29" s="282">
        <v>16850</v>
      </c>
      <c r="I29" s="282">
        <v>16950</v>
      </c>
      <c r="J29" s="282">
        <v>18400</v>
      </c>
      <c r="K29" s="282">
        <v>19300</v>
      </c>
      <c r="L29" s="282">
        <v>19350</v>
      </c>
      <c r="M29" s="282">
        <v>20880</v>
      </c>
      <c r="N29" s="282">
        <v>21500</v>
      </c>
      <c r="O29" s="282">
        <v>22570</v>
      </c>
      <c r="P29" s="282">
        <v>23650</v>
      </c>
      <c r="Q29" s="282">
        <v>24090</v>
      </c>
      <c r="R29" s="282">
        <v>24400</v>
      </c>
      <c r="S29" s="282">
        <v>24670</v>
      </c>
      <c r="T29" s="282">
        <v>24970</v>
      </c>
      <c r="U29" s="282">
        <v>25060</v>
      </c>
      <c r="V29" s="282">
        <v>25170</v>
      </c>
      <c r="W29" s="282">
        <v>25830</v>
      </c>
      <c r="X29" s="282">
        <v>26470</v>
      </c>
      <c r="Y29" s="283">
        <v>640</v>
      </c>
      <c r="Z29" s="264"/>
      <c r="AA29" s="264"/>
      <c r="AB29" s="264"/>
      <c r="AC29" s="264"/>
      <c r="AD29" s="264"/>
      <c r="AE29" s="264"/>
      <c r="AF29" s="264"/>
      <c r="AG29" s="264"/>
      <c r="AH29" s="264"/>
      <c r="AI29" s="264"/>
      <c r="AJ29" s="264"/>
      <c r="AK29" s="264"/>
      <c r="AL29" s="264"/>
      <c r="AM29" s="264"/>
      <c r="AN29" s="264"/>
      <c r="AO29" s="264"/>
      <c r="AP29" s="264"/>
      <c r="AQ29" s="264"/>
      <c r="AR29" s="264"/>
      <c r="AS29" s="264"/>
      <c r="AT29" s="264"/>
      <c r="AU29" s="264"/>
      <c r="AV29" s="264"/>
      <c r="AW29" s="264"/>
      <c r="AX29" s="264"/>
      <c r="AY29" s="264"/>
      <c r="AZ29" s="264"/>
      <c r="BA29" s="264"/>
      <c r="BB29" s="264"/>
      <c r="BC29" s="264"/>
      <c r="BD29" s="264"/>
      <c r="BE29" s="264"/>
      <c r="BF29" s="264"/>
      <c r="BG29" s="264"/>
      <c r="BH29" s="264"/>
      <c r="BI29" s="264"/>
      <c r="BJ29" s="264"/>
      <c r="BK29" s="264"/>
      <c r="BL29" s="264"/>
      <c r="BM29" s="264"/>
      <c r="BN29" s="264"/>
      <c r="BO29" s="264"/>
      <c r="BP29" s="264"/>
      <c r="BQ29" s="264"/>
      <c r="BR29" s="264"/>
      <c r="BS29" s="264"/>
      <c r="BT29" s="264"/>
      <c r="BU29" s="264"/>
      <c r="BV29" s="264"/>
      <c r="BW29" s="264"/>
      <c r="BX29" s="264"/>
      <c r="BY29" s="264"/>
      <c r="BZ29" s="264"/>
      <c r="CA29" s="264"/>
      <c r="CB29" s="264"/>
      <c r="CC29" s="264"/>
      <c r="CD29" s="264"/>
      <c r="CE29" s="264"/>
      <c r="CF29" s="264"/>
      <c r="CG29" s="264"/>
      <c r="CH29" s="264"/>
      <c r="CI29" s="264"/>
      <c r="CJ29" s="264"/>
      <c r="CK29" s="264"/>
      <c r="CL29" s="264"/>
      <c r="CM29" s="264"/>
      <c r="CN29" s="264"/>
      <c r="CO29" s="264"/>
      <c r="CP29" s="264"/>
      <c r="CQ29" s="264"/>
      <c r="CR29" s="264"/>
      <c r="CS29" s="264"/>
      <c r="CT29" s="264"/>
      <c r="CU29" s="264"/>
      <c r="CV29" s="264"/>
      <c r="CW29" s="264"/>
    </row>
    <row r="32" spans="1:101">
      <c r="A32" s="284"/>
      <c r="B32" s="284"/>
      <c r="C32" s="284"/>
      <c r="D32" s="284"/>
    </row>
    <row r="33" spans="1:4">
      <c r="A33" s="284"/>
      <c r="B33" s="284"/>
      <c r="C33" s="284"/>
      <c r="D33" s="284"/>
    </row>
  </sheetData>
  <sheetProtection password="CC71" sheet="1" objects="1" scenarios="1"/>
  <mergeCells count="28">
    <mergeCell ref="I2:I3"/>
    <mergeCell ref="D2:D3"/>
    <mergeCell ref="E2:E3"/>
    <mergeCell ref="F2:F3"/>
    <mergeCell ref="G2:G3"/>
    <mergeCell ref="H2:H3"/>
    <mergeCell ref="U2:U3"/>
    <mergeCell ref="J2:J3"/>
    <mergeCell ref="K2:K3"/>
    <mergeCell ref="L2:L3"/>
    <mergeCell ref="M2:M3"/>
    <mergeCell ref="N2:N3"/>
    <mergeCell ref="O2:O3"/>
    <mergeCell ref="P2:P3"/>
    <mergeCell ref="Q2:Q3"/>
    <mergeCell ref="R2:R3"/>
    <mergeCell ref="S2:S3"/>
    <mergeCell ref="T2:T3"/>
    <mergeCell ref="AB2:AB3"/>
    <mergeCell ref="AC2:AC3"/>
    <mergeCell ref="AD2:AD3"/>
    <mergeCell ref="AE2:AE3"/>
    <mergeCell ref="V2:V3"/>
    <mergeCell ref="W2:W3"/>
    <mergeCell ref="X2:X3"/>
    <mergeCell ref="Y2:Y3"/>
    <mergeCell ref="Z2:Z3"/>
    <mergeCell ref="AA2:AA3"/>
  </mergeCells>
  <phoneticPr fontId="2" type="noConversion"/>
  <pageMargins left="0.6692913385826772" right="0.35433070866141736" top="0.49" bottom="0.35433070866141736" header="0.46" footer="0.39370078740157483"/>
  <pageSetup paperSize="9" scale="91" firstPageNumber="303" orientation="landscape" useFirstPageNumber="1" r:id="rId1"/>
  <headerFooter alignWithMargins="0">
    <oddFooter xml:space="preserve">&amp;C
</oddFooter>
  </headerFooter>
  <colBreaks count="1" manualBreakCount="1">
    <brk id="25" max="1048575" man="1"/>
  </colBreaks>
  <drawing r:id="rId2"/>
</worksheet>
</file>

<file path=xl/worksheets/sheet19.xml><?xml version="1.0" encoding="utf-8"?>
<worksheet xmlns="http://schemas.openxmlformats.org/spreadsheetml/2006/main" xmlns:r="http://schemas.openxmlformats.org/officeDocument/2006/relationships">
  <sheetPr codeName="Sheet51">
    <tabColor rgb="FF00B0F0"/>
  </sheetPr>
  <dimension ref="A1:AL75"/>
  <sheetViews>
    <sheetView view="pageBreakPreview" workbookViewId="0"/>
  </sheetViews>
  <sheetFormatPr defaultColWidth="2.125" defaultRowHeight="24" customHeight="1"/>
  <cols>
    <col min="1" max="16384" width="2.125" style="23"/>
  </cols>
  <sheetData>
    <row r="1" spans="1:38" ht="16.5">
      <c r="A1" s="21"/>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2"/>
      <c r="AE1" s="22"/>
      <c r="AF1" s="21"/>
      <c r="AG1" s="21"/>
      <c r="AH1" s="21"/>
      <c r="AI1" s="21"/>
      <c r="AJ1" s="21"/>
      <c r="AK1" s="21"/>
      <c r="AL1" s="21"/>
    </row>
    <row r="2" spans="1:38" ht="16.5">
      <c r="A2" s="21"/>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2"/>
      <c r="AE2" s="22"/>
      <c r="AF2" s="21"/>
      <c r="AG2" s="21"/>
      <c r="AH2" s="21"/>
      <c r="AI2" s="21"/>
      <c r="AJ2" s="21"/>
      <c r="AK2" s="21"/>
      <c r="AL2" s="21"/>
    </row>
    <row r="3" spans="1:38" ht="16.5">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2"/>
      <c r="AE3" s="22"/>
      <c r="AF3" s="21"/>
      <c r="AG3" s="21"/>
      <c r="AH3" s="21"/>
      <c r="AI3" s="21"/>
      <c r="AJ3" s="21"/>
      <c r="AK3" s="21"/>
      <c r="AL3" s="21"/>
    </row>
    <row r="4" spans="1:38" ht="16.5">
      <c r="A4" s="21"/>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2"/>
      <c r="AE4" s="22"/>
      <c r="AF4" s="21"/>
      <c r="AG4" s="21"/>
      <c r="AH4" s="21"/>
      <c r="AI4" s="21"/>
      <c r="AJ4" s="21"/>
      <c r="AK4" s="21"/>
      <c r="AL4" s="21"/>
    </row>
    <row r="5" spans="1:38" ht="16.5">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2"/>
      <c r="AE5" s="22"/>
      <c r="AF5" s="21"/>
      <c r="AG5" s="21"/>
      <c r="AH5" s="21"/>
      <c r="AI5" s="21"/>
      <c r="AJ5" s="21"/>
      <c r="AK5" s="21"/>
      <c r="AL5" s="21"/>
    </row>
    <row r="6" spans="1:38" ht="16.5">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4"/>
      <c r="AE6" s="24"/>
      <c r="AF6" s="21"/>
      <c r="AG6" s="21"/>
      <c r="AH6" s="21"/>
      <c r="AI6" s="21"/>
      <c r="AJ6" s="21"/>
      <c r="AK6" s="21"/>
      <c r="AL6" s="21"/>
    </row>
    <row r="7" spans="1:38" ht="16.5">
      <c r="A7" s="287" t="s">
        <v>729</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9"/>
      <c r="AL7" s="21"/>
    </row>
    <row r="8" spans="1:38" ht="16.5">
      <c r="A8" s="290"/>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2"/>
      <c r="AL8" s="25"/>
    </row>
    <row r="9" spans="1:38" ht="16.5">
      <c r="A9" s="290"/>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2"/>
      <c r="AL9" s="25"/>
    </row>
    <row r="10" spans="1:38" ht="16.5">
      <c r="A10" s="290"/>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2"/>
      <c r="AL10" s="25"/>
    </row>
    <row r="11" spans="1:38" ht="16.5">
      <c r="A11" s="290"/>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2"/>
      <c r="AL11" s="25"/>
    </row>
    <row r="12" spans="1:38" ht="16.5">
      <c r="A12" s="290"/>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2"/>
      <c r="AL12" s="25"/>
    </row>
    <row r="13" spans="1:38" ht="16.5">
      <c r="A13" s="290"/>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2"/>
      <c r="AL13" s="25"/>
    </row>
    <row r="14" spans="1:38" ht="16.5">
      <c r="A14" s="293"/>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5"/>
      <c r="AL14" s="25"/>
    </row>
    <row r="15" spans="1:38" ht="16.5">
      <c r="A15" s="21"/>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6"/>
      <c r="AE15" s="26"/>
      <c r="AF15" s="25"/>
      <c r="AG15" s="25"/>
      <c r="AH15" s="25"/>
      <c r="AI15" s="25"/>
      <c r="AJ15" s="25"/>
      <c r="AK15" s="25"/>
      <c r="AL15" s="25"/>
    </row>
    <row r="16" spans="1:38" ht="16.5">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2"/>
      <c r="AE16" s="22"/>
      <c r="AF16" s="21"/>
      <c r="AG16" s="21"/>
      <c r="AH16" s="21"/>
      <c r="AI16" s="21"/>
      <c r="AJ16" s="21"/>
      <c r="AK16" s="21"/>
      <c r="AL16" s="21"/>
    </row>
    <row r="17" spans="1:38" ht="16.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2"/>
      <c r="AE17" s="22"/>
      <c r="AF17" s="21"/>
      <c r="AG17" s="21"/>
      <c r="AH17" s="21"/>
      <c r="AI17" s="21"/>
      <c r="AJ17" s="21"/>
      <c r="AK17" s="21"/>
      <c r="AL17" s="21"/>
    </row>
    <row r="18" spans="1:38" ht="16.5">
      <c r="A18" s="21"/>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2"/>
      <c r="AE18" s="22"/>
      <c r="AF18" s="21"/>
      <c r="AG18" s="21"/>
      <c r="AH18" s="21"/>
      <c r="AI18" s="21"/>
      <c r="AJ18" s="21"/>
      <c r="AK18" s="21"/>
      <c r="AL18" s="21"/>
    </row>
    <row r="19" spans="1:38" ht="16.5">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2"/>
      <c r="AE19" s="22"/>
      <c r="AF19" s="21"/>
      <c r="AG19" s="21"/>
      <c r="AH19" s="21"/>
      <c r="AI19" s="21"/>
      <c r="AJ19" s="21"/>
      <c r="AK19" s="21"/>
      <c r="AL19" s="21"/>
    </row>
    <row r="20" spans="1:38" ht="16.5">
      <c r="A20" s="21"/>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2"/>
      <c r="AE20" s="22"/>
      <c r="AF20" s="21"/>
      <c r="AG20" s="21"/>
      <c r="AH20" s="21"/>
      <c r="AI20" s="21"/>
      <c r="AJ20" s="21"/>
      <c r="AK20" s="21"/>
      <c r="AL20" s="21"/>
    </row>
    <row r="21" spans="1:38" ht="16.5">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4"/>
      <c r="AE21" s="24"/>
      <c r="AF21" s="21"/>
      <c r="AG21" s="21"/>
      <c r="AH21" s="21"/>
      <c r="AI21" s="21"/>
      <c r="AJ21" s="21"/>
      <c r="AK21" s="21"/>
      <c r="AL21" s="21"/>
    </row>
    <row r="22" spans="1:38" ht="16.5">
      <c r="A22" s="287" t="s">
        <v>1450</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9"/>
      <c r="AL22" s="21"/>
    </row>
    <row r="23" spans="1:38" ht="16.5">
      <c r="A23" s="290"/>
      <c r="B23" s="291"/>
      <c r="C23" s="291"/>
      <c r="D23" s="291"/>
      <c r="E23" s="291"/>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c r="AG23" s="291"/>
      <c r="AH23" s="291"/>
      <c r="AI23" s="291"/>
      <c r="AJ23" s="291"/>
      <c r="AK23" s="292"/>
      <c r="AL23" s="25"/>
    </row>
    <row r="24" spans="1:38" ht="16.5">
      <c r="A24" s="290"/>
      <c r="B24" s="291"/>
      <c r="C24" s="291"/>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1"/>
      <c r="AB24" s="291"/>
      <c r="AC24" s="291"/>
      <c r="AD24" s="291"/>
      <c r="AE24" s="291"/>
      <c r="AF24" s="291"/>
      <c r="AG24" s="291"/>
      <c r="AH24" s="291"/>
      <c r="AI24" s="291"/>
      <c r="AJ24" s="291"/>
      <c r="AK24" s="292"/>
      <c r="AL24" s="25"/>
    </row>
    <row r="25" spans="1:38" ht="16.5">
      <c r="A25" s="290"/>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92"/>
      <c r="AL25" s="25"/>
    </row>
    <row r="26" spans="1:38" ht="16.5">
      <c r="A26" s="290"/>
      <c r="B26" s="291"/>
      <c r="C26" s="291"/>
      <c r="D26" s="291"/>
      <c r="E26" s="291"/>
      <c r="F26" s="291"/>
      <c r="G26" s="291"/>
      <c r="H26" s="291"/>
      <c r="I26" s="291"/>
      <c r="J26" s="291"/>
      <c r="K26" s="291"/>
      <c r="L26" s="291"/>
      <c r="M26" s="291"/>
      <c r="N26" s="291"/>
      <c r="O26" s="291"/>
      <c r="P26" s="291"/>
      <c r="Q26" s="291"/>
      <c r="R26" s="291"/>
      <c r="S26" s="291"/>
      <c r="T26" s="291"/>
      <c r="U26" s="291"/>
      <c r="V26" s="291"/>
      <c r="W26" s="291"/>
      <c r="X26" s="291"/>
      <c r="Y26" s="291"/>
      <c r="Z26" s="291"/>
      <c r="AA26" s="291"/>
      <c r="AB26" s="291"/>
      <c r="AC26" s="291"/>
      <c r="AD26" s="291"/>
      <c r="AE26" s="291"/>
      <c r="AF26" s="291"/>
      <c r="AG26" s="291"/>
      <c r="AH26" s="291"/>
      <c r="AI26" s="291"/>
      <c r="AJ26" s="291"/>
      <c r="AK26" s="292"/>
      <c r="AL26" s="25"/>
    </row>
    <row r="27" spans="1:38" ht="16.5">
      <c r="A27" s="290"/>
      <c r="B27" s="291"/>
      <c r="C27" s="291"/>
      <c r="D27" s="291"/>
      <c r="E27" s="291"/>
      <c r="F27" s="291"/>
      <c r="G27" s="291"/>
      <c r="H27" s="291"/>
      <c r="I27" s="291"/>
      <c r="J27" s="291"/>
      <c r="K27" s="291"/>
      <c r="L27" s="291"/>
      <c r="M27" s="291"/>
      <c r="N27" s="291"/>
      <c r="O27" s="291"/>
      <c r="P27" s="291"/>
      <c r="Q27" s="291"/>
      <c r="R27" s="291"/>
      <c r="S27" s="291"/>
      <c r="T27" s="291"/>
      <c r="U27" s="291"/>
      <c r="V27" s="291"/>
      <c r="W27" s="291"/>
      <c r="X27" s="291"/>
      <c r="Y27" s="291"/>
      <c r="Z27" s="291"/>
      <c r="AA27" s="291"/>
      <c r="AB27" s="291"/>
      <c r="AC27" s="291"/>
      <c r="AD27" s="291"/>
      <c r="AE27" s="291"/>
      <c r="AF27" s="291"/>
      <c r="AG27" s="291"/>
      <c r="AH27" s="291"/>
      <c r="AI27" s="291"/>
      <c r="AJ27" s="291"/>
      <c r="AK27" s="292"/>
      <c r="AL27" s="25"/>
    </row>
    <row r="28" spans="1:38" ht="16.5">
      <c r="A28" s="290"/>
      <c r="B28" s="291"/>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291"/>
      <c r="AK28" s="292"/>
      <c r="AL28" s="25"/>
    </row>
    <row r="29" spans="1:38" ht="16.5">
      <c r="A29" s="293"/>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4"/>
      <c r="AK29" s="295"/>
      <c r="AL29" s="25"/>
    </row>
    <row r="30" spans="1:38" ht="16.5">
      <c r="A30" s="21"/>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6"/>
      <c r="AE30" s="26"/>
      <c r="AF30" s="25"/>
      <c r="AG30" s="25"/>
      <c r="AH30" s="25"/>
      <c r="AI30" s="25"/>
      <c r="AJ30" s="25"/>
      <c r="AK30" s="25"/>
      <c r="AL30" s="25"/>
    </row>
    <row r="31" spans="1:38" ht="16.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2"/>
      <c r="AE31" s="22"/>
      <c r="AF31" s="21"/>
      <c r="AG31" s="21"/>
      <c r="AH31" s="21"/>
      <c r="AI31" s="21"/>
      <c r="AJ31" s="21"/>
      <c r="AK31" s="21"/>
      <c r="AL31" s="21"/>
    </row>
    <row r="32" spans="1:38" ht="16.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2"/>
      <c r="AE32" s="22"/>
      <c r="AF32" s="21"/>
      <c r="AG32" s="21"/>
      <c r="AH32" s="21"/>
      <c r="AI32" s="21"/>
      <c r="AJ32" s="21"/>
      <c r="AK32" s="21"/>
      <c r="AL32" s="21"/>
    </row>
    <row r="33" spans="1:38" ht="16.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2"/>
      <c r="AE33" s="22"/>
      <c r="AF33" s="21"/>
      <c r="AG33" s="21"/>
      <c r="AH33" s="21"/>
      <c r="AI33" s="21"/>
      <c r="AJ33" s="21"/>
      <c r="AK33" s="21"/>
      <c r="AL33" s="21"/>
    </row>
    <row r="34" spans="1:38" ht="16.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2"/>
      <c r="AE34" s="22"/>
      <c r="AF34" s="21"/>
      <c r="AG34" s="21"/>
      <c r="AH34" s="21"/>
      <c r="AI34" s="21"/>
      <c r="AJ34" s="21"/>
      <c r="AK34" s="21"/>
      <c r="AL34" s="21"/>
    </row>
    <row r="35" spans="1:38" ht="16.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2"/>
      <c r="AE35" s="22"/>
      <c r="AF35" s="21"/>
      <c r="AG35" s="21"/>
      <c r="AH35" s="21"/>
      <c r="AI35" s="21"/>
      <c r="AJ35" s="21"/>
      <c r="AK35" s="21"/>
      <c r="AL35" s="21"/>
    </row>
    <row r="36" spans="1:38" ht="16.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4"/>
      <c r="AE36" s="24"/>
      <c r="AF36" s="21"/>
      <c r="AG36" s="21"/>
      <c r="AH36" s="21"/>
      <c r="AI36" s="21"/>
      <c r="AJ36" s="21"/>
      <c r="AK36" s="21"/>
      <c r="AL36" s="21"/>
    </row>
    <row r="37" spans="1:38" ht="16.5">
      <c r="A37" s="287" t="s">
        <v>1451</v>
      </c>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9"/>
      <c r="AL37" s="21"/>
    </row>
    <row r="38" spans="1:38" ht="16.5">
      <c r="A38" s="290"/>
      <c r="B38" s="291"/>
      <c r="C38" s="291"/>
      <c r="D38" s="291"/>
      <c r="E38" s="291"/>
      <c r="F38" s="291"/>
      <c r="G38" s="291"/>
      <c r="H38" s="291"/>
      <c r="I38" s="291"/>
      <c r="J38" s="291"/>
      <c r="K38" s="291"/>
      <c r="L38" s="291"/>
      <c r="M38" s="291"/>
      <c r="N38" s="291"/>
      <c r="O38" s="291"/>
      <c r="P38" s="291"/>
      <c r="Q38" s="291"/>
      <c r="R38" s="291"/>
      <c r="S38" s="291"/>
      <c r="T38" s="291"/>
      <c r="U38" s="291"/>
      <c r="V38" s="291"/>
      <c r="W38" s="291"/>
      <c r="X38" s="291"/>
      <c r="Y38" s="291"/>
      <c r="Z38" s="291"/>
      <c r="AA38" s="291"/>
      <c r="AB38" s="291"/>
      <c r="AC38" s="291"/>
      <c r="AD38" s="291"/>
      <c r="AE38" s="291"/>
      <c r="AF38" s="291"/>
      <c r="AG38" s="291"/>
      <c r="AH38" s="291"/>
      <c r="AI38" s="291"/>
      <c r="AJ38" s="291"/>
      <c r="AK38" s="292"/>
      <c r="AL38" s="25"/>
    </row>
    <row r="39" spans="1:38" ht="16.5">
      <c r="A39" s="290"/>
      <c r="B39" s="291"/>
      <c r="C39" s="291"/>
      <c r="D39" s="291"/>
      <c r="E39" s="291"/>
      <c r="F39" s="291"/>
      <c r="G39" s="291"/>
      <c r="H39" s="291"/>
      <c r="I39" s="291"/>
      <c r="J39" s="291"/>
      <c r="K39" s="291"/>
      <c r="L39" s="291"/>
      <c r="M39" s="291"/>
      <c r="N39" s="291"/>
      <c r="O39" s="291"/>
      <c r="P39" s="291"/>
      <c r="Q39" s="291"/>
      <c r="R39" s="291"/>
      <c r="S39" s="291"/>
      <c r="T39" s="291"/>
      <c r="U39" s="291"/>
      <c r="V39" s="291"/>
      <c r="W39" s="291"/>
      <c r="X39" s="291"/>
      <c r="Y39" s="291"/>
      <c r="Z39" s="291"/>
      <c r="AA39" s="291"/>
      <c r="AB39" s="291"/>
      <c r="AC39" s="291"/>
      <c r="AD39" s="291"/>
      <c r="AE39" s="291"/>
      <c r="AF39" s="291"/>
      <c r="AG39" s="291"/>
      <c r="AH39" s="291"/>
      <c r="AI39" s="291"/>
      <c r="AJ39" s="291"/>
      <c r="AK39" s="292"/>
      <c r="AL39" s="25"/>
    </row>
    <row r="40" spans="1:38" ht="16.5">
      <c r="A40" s="290"/>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92"/>
      <c r="AL40" s="25"/>
    </row>
    <row r="41" spans="1:38" ht="16.5">
      <c r="A41" s="290"/>
      <c r="B41" s="291"/>
      <c r="C41" s="291"/>
      <c r="D41" s="291"/>
      <c r="E41" s="291"/>
      <c r="F41" s="291"/>
      <c r="G41" s="291"/>
      <c r="H41" s="291"/>
      <c r="I41" s="291"/>
      <c r="J41" s="291"/>
      <c r="K41" s="291"/>
      <c r="L41" s="291"/>
      <c r="M41" s="291"/>
      <c r="N41" s="291"/>
      <c r="O41" s="291"/>
      <c r="P41" s="291"/>
      <c r="Q41" s="291"/>
      <c r="R41" s="291"/>
      <c r="S41" s="291"/>
      <c r="T41" s="291"/>
      <c r="U41" s="291"/>
      <c r="V41" s="291"/>
      <c r="W41" s="291"/>
      <c r="X41" s="291"/>
      <c r="Y41" s="291"/>
      <c r="Z41" s="291"/>
      <c r="AA41" s="291"/>
      <c r="AB41" s="291"/>
      <c r="AC41" s="291"/>
      <c r="AD41" s="291"/>
      <c r="AE41" s="291"/>
      <c r="AF41" s="291"/>
      <c r="AG41" s="291"/>
      <c r="AH41" s="291"/>
      <c r="AI41" s="291"/>
      <c r="AJ41" s="291"/>
      <c r="AK41" s="292"/>
      <c r="AL41" s="25"/>
    </row>
    <row r="42" spans="1:38" ht="16.5">
      <c r="A42" s="290"/>
      <c r="B42" s="291"/>
      <c r="C42" s="291"/>
      <c r="D42" s="291"/>
      <c r="E42" s="291"/>
      <c r="F42" s="291"/>
      <c r="G42" s="291"/>
      <c r="H42" s="291"/>
      <c r="I42" s="291"/>
      <c r="J42" s="291"/>
      <c r="K42" s="291"/>
      <c r="L42" s="291"/>
      <c r="M42" s="291"/>
      <c r="N42" s="291"/>
      <c r="O42" s="291"/>
      <c r="P42" s="291"/>
      <c r="Q42" s="291"/>
      <c r="R42" s="291"/>
      <c r="S42" s="291"/>
      <c r="T42" s="291"/>
      <c r="U42" s="291"/>
      <c r="V42" s="291"/>
      <c r="W42" s="291"/>
      <c r="X42" s="291"/>
      <c r="Y42" s="291"/>
      <c r="Z42" s="291"/>
      <c r="AA42" s="291"/>
      <c r="AB42" s="291"/>
      <c r="AC42" s="291"/>
      <c r="AD42" s="291"/>
      <c r="AE42" s="291"/>
      <c r="AF42" s="291"/>
      <c r="AG42" s="291"/>
      <c r="AH42" s="291"/>
      <c r="AI42" s="291"/>
      <c r="AJ42" s="291"/>
      <c r="AK42" s="292"/>
      <c r="AL42" s="25"/>
    </row>
    <row r="43" spans="1:38" ht="16.5">
      <c r="A43" s="290"/>
      <c r="B43" s="291"/>
      <c r="C43" s="291"/>
      <c r="D43" s="291"/>
      <c r="E43" s="291"/>
      <c r="F43" s="291"/>
      <c r="G43" s="291"/>
      <c r="H43" s="291"/>
      <c r="I43" s="291"/>
      <c r="J43" s="291"/>
      <c r="K43" s="291"/>
      <c r="L43" s="291"/>
      <c r="M43" s="291"/>
      <c r="N43" s="291"/>
      <c r="O43" s="291"/>
      <c r="P43" s="291"/>
      <c r="Q43" s="291"/>
      <c r="R43" s="291"/>
      <c r="S43" s="291"/>
      <c r="T43" s="291"/>
      <c r="U43" s="291"/>
      <c r="V43" s="291"/>
      <c r="W43" s="291"/>
      <c r="X43" s="291"/>
      <c r="Y43" s="291"/>
      <c r="Z43" s="291"/>
      <c r="AA43" s="291"/>
      <c r="AB43" s="291"/>
      <c r="AC43" s="291"/>
      <c r="AD43" s="291"/>
      <c r="AE43" s="291"/>
      <c r="AF43" s="291"/>
      <c r="AG43" s="291"/>
      <c r="AH43" s="291"/>
      <c r="AI43" s="291"/>
      <c r="AJ43" s="291"/>
      <c r="AK43" s="292"/>
      <c r="AL43" s="25"/>
    </row>
    <row r="44" spans="1:38" ht="16.5">
      <c r="A44" s="293"/>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5"/>
      <c r="AL44" s="25"/>
    </row>
    <row r="45" spans="1:38" ht="16.5">
      <c r="A45" s="21"/>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6"/>
      <c r="AE45" s="26"/>
      <c r="AF45" s="25"/>
      <c r="AG45" s="25"/>
      <c r="AH45" s="25"/>
      <c r="AI45" s="25"/>
      <c r="AJ45" s="25"/>
      <c r="AK45" s="25"/>
      <c r="AL45" s="25"/>
    </row>
    <row r="46" spans="1:38" ht="16.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2"/>
      <c r="AE46" s="22"/>
      <c r="AF46" s="21"/>
      <c r="AG46" s="21"/>
      <c r="AH46" s="21"/>
      <c r="AI46" s="21"/>
      <c r="AJ46" s="21"/>
      <c r="AK46" s="21"/>
      <c r="AL46" s="21"/>
    </row>
    <row r="47" spans="1:38" ht="16.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2"/>
      <c r="AE47" s="22"/>
      <c r="AF47" s="21"/>
      <c r="AG47" s="21"/>
      <c r="AH47" s="21"/>
      <c r="AI47" s="21"/>
      <c r="AJ47" s="21"/>
      <c r="AK47" s="21"/>
      <c r="AL47" s="21"/>
    </row>
    <row r="48" spans="1:38" ht="16.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2"/>
      <c r="AE48" s="22"/>
      <c r="AF48" s="21"/>
      <c r="AG48" s="21"/>
      <c r="AH48" s="21"/>
      <c r="AI48" s="21"/>
      <c r="AJ48" s="21"/>
      <c r="AK48" s="21"/>
      <c r="AL48" s="21"/>
    </row>
    <row r="49" spans="1:38" ht="16.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2"/>
      <c r="AE49" s="22"/>
      <c r="AF49" s="21"/>
      <c r="AG49" s="21"/>
      <c r="AH49" s="21"/>
      <c r="AI49" s="21"/>
      <c r="AJ49" s="21"/>
      <c r="AK49" s="21"/>
      <c r="AL49" s="21"/>
    </row>
    <row r="50" spans="1:38" ht="16.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2"/>
      <c r="AE50" s="22"/>
      <c r="AF50" s="21"/>
      <c r="AG50" s="21"/>
      <c r="AH50" s="21"/>
      <c r="AI50" s="21"/>
      <c r="AJ50" s="21"/>
      <c r="AK50" s="21"/>
      <c r="AL50" s="21"/>
    </row>
    <row r="51" spans="1:38" ht="16.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4"/>
      <c r="AE51" s="24"/>
      <c r="AF51" s="21"/>
      <c r="AG51" s="21"/>
      <c r="AH51" s="21"/>
      <c r="AI51" s="21"/>
      <c r="AJ51" s="21"/>
      <c r="AK51" s="21"/>
      <c r="AL51" s="21"/>
    </row>
    <row r="52" spans="1:38" ht="16.5">
      <c r="A52" s="287" t="s">
        <v>1452</v>
      </c>
      <c r="B52" s="288"/>
      <c r="C52" s="288"/>
      <c r="D52" s="288"/>
      <c r="E52" s="288"/>
      <c r="F52" s="288"/>
      <c r="G52" s="288"/>
      <c r="H52" s="288"/>
      <c r="I52" s="288"/>
      <c r="J52" s="288"/>
      <c r="K52" s="288"/>
      <c r="L52" s="288"/>
      <c r="M52" s="288"/>
      <c r="N52" s="288"/>
      <c r="O52" s="288"/>
      <c r="P52" s="288"/>
      <c r="Q52" s="288"/>
      <c r="R52" s="288"/>
      <c r="S52" s="288"/>
      <c r="T52" s="288"/>
      <c r="U52" s="288"/>
      <c r="V52" s="288"/>
      <c r="W52" s="288"/>
      <c r="X52" s="288"/>
      <c r="Y52" s="288"/>
      <c r="Z52" s="288"/>
      <c r="AA52" s="288"/>
      <c r="AB52" s="288"/>
      <c r="AC52" s="288"/>
      <c r="AD52" s="288"/>
      <c r="AE52" s="288"/>
      <c r="AF52" s="288"/>
      <c r="AG52" s="288"/>
      <c r="AH52" s="288"/>
      <c r="AI52" s="288"/>
      <c r="AJ52" s="288"/>
      <c r="AK52" s="289"/>
      <c r="AL52" s="21"/>
    </row>
    <row r="53" spans="1:38" ht="16.5">
      <c r="A53" s="290"/>
      <c r="B53" s="291"/>
      <c r="C53" s="291"/>
      <c r="D53" s="291"/>
      <c r="E53" s="291"/>
      <c r="F53" s="291"/>
      <c r="G53" s="291"/>
      <c r="H53" s="291"/>
      <c r="I53" s="291"/>
      <c r="J53" s="291"/>
      <c r="K53" s="291"/>
      <c r="L53" s="291"/>
      <c r="M53" s="291"/>
      <c r="N53" s="291"/>
      <c r="O53" s="291"/>
      <c r="P53" s="291"/>
      <c r="Q53" s="291"/>
      <c r="R53" s="291"/>
      <c r="S53" s="291"/>
      <c r="T53" s="291"/>
      <c r="U53" s="291"/>
      <c r="V53" s="291"/>
      <c r="W53" s="291"/>
      <c r="X53" s="291"/>
      <c r="Y53" s="291"/>
      <c r="Z53" s="291"/>
      <c r="AA53" s="291"/>
      <c r="AB53" s="291"/>
      <c r="AC53" s="291"/>
      <c r="AD53" s="291"/>
      <c r="AE53" s="291"/>
      <c r="AF53" s="291"/>
      <c r="AG53" s="291"/>
      <c r="AH53" s="291"/>
      <c r="AI53" s="291"/>
      <c r="AJ53" s="291"/>
      <c r="AK53" s="292"/>
      <c r="AL53" s="25"/>
    </row>
    <row r="54" spans="1:38" ht="16.5">
      <c r="A54" s="290"/>
      <c r="B54" s="291"/>
      <c r="C54" s="291"/>
      <c r="D54" s="291"/>
      <c r="E54" s="291"/>
      <c r="F54" s="291"/>
      <c r="G54" s="291"/>
      <c r="H54" s="291"/>
      <c r="I54" s="291"/>
      <c r="J54" s="291"/>
      <c r="K54" s="291"/>
      <c r="L54" s="291"/>
      <c r="M54" s="291"/>
      <c r="N54" s="291"/>
      <c r="O54" s="291"/>
      <c r="P54" s="291"/>
      <c r="Q54" s="291"/>
      <c r="R54" s="291"/>
      <c r="S54" s="291"/>
      <c r="T54" s="291"/>
      <c r="U54" s="291"/>
      <c r="V54" s="291"/>
      <c r="W54" s="291"/>
      <c r="X54" s="291"/>
      <c r="Y54" s="291"/>
      <c r="Z54" s="291"/>
      <c r="AA54" s="291"/>
      <c r="AB54" s="291"/>
      <c r="AC54" s="291"/>
      <c r="AD54" s="291"/>
      <c r="AE54" s="291"/>
      <c r="AF54" s="291"/>
      <c r="AG54" s="291"/>
      <c r="AH54" s="291"/>
      <c r="AI54" s="291"/>
      <c r="AJ54" s="291"/>
      <c r="AK54" s="292"/>
      <c r="AL54" s="25"/>
    </row>
    <row r="55" spans="1:38" ht="16.5">
      <c r="A55" s="290"/>
      <c r="B55" s="291"/>
      <c r="C55" s="291"/>
      <c r="D55" s="291"/>
      <c r="E55" s="291"/>
      <c r="F55" s="291"/>
      <c r="G55" s="291"/>
      <c r="H55" s="291"/>
      <c r="I55" s="291"/>
      <c r="J55" s="291"/>
      <c r="K55" s="291"/>
      <c r="L55" s="291"/>
      <c r="M55" s="291"/>
      <c r="N55" s="291"/>
      <c r="O55" s="291"/>
      <c r="P55" s="291"/>
      <c r="Q55" s="291"/>
      <c r="R55" s="291"/>
      <c r="S55" s="291"/>
      <c r="T55" s="291"/>
      <c r="U55" s="291"/>
      <c r="V55" s="291"/>
      <c r="W55" s="291"/>
      <c r="X55" s="291"/>
      <c r="Y55" s="291"/>
      <c r="Z55" s="291"/>
      <c r="AA55" s="291"/>
      <c r="AB55" s="291"/>
      <c r="AC55" s="291"/>
      <c r="AD55" s="291"/>
      <c r="AE55" s="291"/>
      <c r="AF55" s="291"/>
      <c r="AG55" s="291"/>
      <c r="AH55" s="291"/>
      <c r="AI55" s="291"/>
      <c r="AJ55" s="291"/>
      <c r="AK55" s="292"/>
      <c r="AL55" s="25"/>
    </row>
    <row r="56" spans="1:38" ht="16.5">
      <c r="A56" s="290"/>
      <c r="B56" s="291"/>
      <c r="C56" s="291"/>
      <c r="D56" s="291"/>
      <c r="E56" s="291"/>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292"/>
      <c r="AL56" s="25"/>
    </row>
    <row r="57" spans="1:38" ht="16.5">
      <c r="A57" s="290"/>
      <c r="B57" s="291"/>
      <c r="C57" s="291"/>
      <c r="D57" s="291"/>
      <c r="E57" s="291"/>
      <c r="F57" s="291"/>
      <c r="G57" s="291"/>
      <c r="H57" s="291"/>
      <c r="I57" s="291"/>
      <c r="J57" s="291"/>
      <c r="K57" s="291"/>
      <c r="L57" s="291"/>
      <c r="M57" s="291"/>
      <c r="N57" s="291"/>
      <c r="O57" s="291"/>
      <c r="P57" s="291"/>
      <c r="Q57" s="291"/>
      <c r="R57" s="291"/>
      <c r="S57" s="291"/>
      <c r="T57" s="291"/>
      <c r="U57" s="291"/>
      <c r="V57" s="291"/>
      <c r="W57" s="291"/>
      <c r="X57" s="291"/>
      <c r="Y57" s="291"/>
      <c r="Z57" s="291"/>
      <c r="AA57" s="291"/>
      <c r="AB57" s="291"/>
      <c r="AC57" s="291"/>
      <c r="AD57" s="291"/>
      <c r="AE57" s="291"/>
      <c r="AF57" s="291"/>
      <c r="AG57" s="291"/>
      <c r="AH57" s="291"/>
      <c r="AI57" s="291"/>
      <c r="AJ57" s="291"/>
      <c r="AK57" s="292"/>
      <c r="AL57" s="25"/>
    </row>
    <row r="58" spans="1:38" ht="16.5">
      <c r="A58" s="290"/>
      <c r="B58" s="291"/>
      <c r="C58" s="291"/>
      <c r="D58" s="291"/>
      <c r="E58" s="291"/>
      <c r="F58" s="291"/>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291"/>
      <c r="AE58" s="291"/>
      <c r="AF58" s="291"/>
      <c r="AG58" s="291"/>
      <c r="AH58" s="291"/>
      <c r="AI58" s="291"/>
      <c r="AJ58" s="291"/>
      <c r="AK58" s="292"/>
      <c r="AL58" s="25"/>
    </row>
    <row r="59" spans="1:38" ht="16.5">
      <c r="A59" s="293"/>
      <c r="B59" s="294"/>
      <c r="C59" s="294"/>
      <c r="D59" s="294"/>
      <c r="E59" s="294"/>
      <c r="F59" s="294"/>
      <c r="G59" s="294"/>
      <c r="H59" s="294"/>
      <c r="I59" s="294"/>
      <c r="J59" s="294"/>
      <c r="K59" s="294"/>
      <c r="L59" s="294"/>
      <c r="M59" s="294"/>
      <c r="N59" s="294"/>
      <c r="O59" s="294"/>
      <c r="P59" s="294"/>
      <c r="Q59" s="294"/>
      <c r="R59" s="294"/>
      <c r="S59" s="294"/>
      <c r="T59" s="294"/>
      <c r="U59" s="294"/>
      <c r="V59" s="294"/>
      <c r="W59" s="294"/>
      <c r="X59" s="294"/>
      <c r="Y59" s="294"/>
      <c r="Z59" s="294"/>
      <c r="AA59" s="294"/>
      <c r="AB59" s="294"/>
      <c r="AC59" s="294"/>
      <c r="AD59" s="294"/>
      <c r="AE59" s="294"/>
      <c r="AF59" s="294"/>
      <c r="AG59" s="294"/>
      <c r="AH59" s="294"/>
      <c r="AI59" s="294"/>
      <c r="AJ59" s="294"/>
      <c r="AK59" s="295"/>
      <c r="AL59" s="25"/>
    </row>
    <row r="60" spans="1:38" ht="16.5">
      <c r="A60" s="21"/>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6"/>
      <c r="AE60" s="26"/>
      <c r="AF60" s="25"/>
      <c r="AG60" s="25"/>
      <c r="AH60" s="25"/>
      <c r="AI60" s="25"/>
      <c r="AJ60" s="25"/>
      <c r="AK60" s="25"/>
      <c r="AL60" s="25"/>
    </row>
    <row r="61" spans="1:38" ht="16.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2"/>
      <c r="AE61" s="22"/>
      <c r="AF61" s="21"/>
      <c r="AG61" s="21"/>
      <c r="AH61" s="21"/>
      <c r="AI61" s="21"/>
      <c r="AJ61" s="21"/>
      <c r="AK61" s="21"/>
      <c r="AL61" s="21"/>
    </row>
    <row r="62" spans="1:38" ht="16.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2"/>
      <c r="AE62" s="22"/>
      <c r="AF62" s="21"/>
      <c r="AG62" s="21"/>
      <c r="AH62" s="21"/>
      <c r="AI62" s="21"/>
      <c r="AJ62" s="21"/>
      <c r="AK62" s="21"/>
      <c r="AL62" s="21"/>
    </row>
    <row r="63" spans="1:38" ht="16.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2"/>
      <c r="AE63" s="22"/>
      <c r="AF63" s="21"/>
      <c r="AG63" s="21"/>
      <c r="AH63" s="21"/>
      <c r="AI63" s="21"/>
      <c r="AJ63" s="21"/>
      <c r="AK63" s="21"/>
      <c r="AL63" s="21"/>
    </row>
    <row r="64" spans="1:38" ht="16.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2"/>
      <c r="AE64" s="22"/>
      <c r="AF64" s="21"/>
      <c r="AG64" s="21"/>
      <c r="AH64" s="21"/>
      <c r="AI64" s="21"/>
      <c r="AJ64" s="21"/>
      <c r="AK64" s="21"/>
      <c r="AL64" s="21"/>
    </row>
    <row r="65" spans="1:38" ht="16.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2"/>
      <c r="AE65" s="22"/>
      <c r="AF65" s="21"/>
      <c r="AG65" s="21"/>
      <c r="AH65" s="21"/>
      <c r="AI65" s="21"/>
      <c r="AJ65" s="21"/>
      <c r="AK65" s="21"/>
      <c r="AL65" s="21"/>
    </row>
    <row r="66" spans="1:38" ht="16.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4"/>
      <c r="AE66" s="24"/>
      <c r="AF66" s="21"/>
      <c r="AG66" s="21"/>
      <c r="AH66" s="21"/>
      <c r="AI66" s="21"/>
      <c r="AJ66" s="21"/>
      <c r="AK66" s="21"/>
      <c r="AL66" s="21"/>
    </row>
    <row r="67" spans="1:38" ht="16.5">
      <c r="A67" s="287" t="s">
        <v>756</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289"/>
      <c r="AL67" s="21"/>
    </row>
    <row r="68" spans="1:38" ht="16.5">
      <c r="A68" s="290"/>
      <c r="B68" s="291"/>
      <c r="C68" s="291"/>
      <c r="D68" s="291"/>
      <c r="E68" s="291"/>
      <c r="F68" s="291"/>
      <c r="G68" s="291"/>
      <c r="H68" s="291"/>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c r="AG68" s="291"/>
      <c r="AH68" s="291"/>
      <c r="AI68" s="291"/>
      <c r="AJ68" s="291"/>
      <c r="AK68" s="292"/>
      <c r="AL68" s="25"/>
    </row>
    <row r="69" spans="1:38" ht="16.5">
      <c r="A69" s="290"/>
      <c r="B69" s="291"/>
      <c r="C69" s="291"/>
      <c r="D69" s="291"/>
      <c r="E69" s="291"/>
      <c r="F69" s="291"/>
      <c r="G69" s="291"/>
      <c r="H69" s="291"/>
      <c r="I69" s="291"/>
      <c r="J69" s="291"/>
      <c r="K69" s="291"/>
      <c r="L69" s="291"/>
      <c r="M69" s="291"/>
      <c r="N69" s="291"/>
      <c r="O69" s="291"/>
      <c r="P69" s="291"/>
      <c r="Q69" s="291"/>
      <c r="R69" s="291"/>
      <c r="S69" s="291"/>
      <c r="T69" s="291"/>
      <c r="U69" s="291"/>
      <c r="V69" s="291"/>
      <c r="W69" s="291"/>
      <c r="X69" s="291"/>
      <c r="Y69" s="291"/>
      <c r="Z69" s="291"/>
      <c r="AA69" s="291"/>
      <c r="AB69" s="291"/>
      <c r="AC69" s="291"/>
      <c r="AD69" s="291"/>
      <c r="AE69" s="291"/>
      <c r="AF69" s="291"/>
      <c r="AG69" s="291"/>
      <c r="AH69" s="291"/>
      <c r="AI69" s="291"/>
      <c r="AJ69" s="291"/>
      <c r="AK69" s="292"/>
      <c r="AL69" s="25"/>
    </row>
    <row r="70" spans="1:38" ht="16.5">
      <c r="A70" s="290"/>
      <c r="B70" s="291"/>
      <c r="C70" s="291"/>
      <c r="D70" s="291"/>
      <c r="E70" s="291"/>
      <c r="F70" s="291"/>
      <c r="G70" s="291"/>
      <c r="H70" s="291"/>
      <c r="I70" s="291"/>
      <c r="J70" s="291"/>
      <c r="K70" s="291"/>
      <c r="L70" s="291"/>
      <c r="M70" s="291"/>
      <c r="N70" s="291"/>
      <c r="O70" s="291"/>
      <c r="P70" s="291"/>
      <c r="Q70" s="291"/>
      <c r="R70" s="291"/>
      <c r="S70" s="291"/>
      <c r="T70" s="291"/>
      <c r="U70" s="291"/>
      <c r="V70" s="291"/>
      <c r="W70" s="291"/>
      <c r="X70" s="291"/>
      <c r="Y70" s="291"/>
      <c r="Z70" s="291"/>
      <c r="AA70" s="291"/>
      <c r="AB70" s="291"/>
      <c r="AC70" s="291"/>
      <c r="AD70" s="291"/>
      <c r="AE70" s="291"/>
      <c r="AF70" s="291"/>
      <c r="AG70" s="291"/>
      <c r="AH70" s="291"/>
      <c r="AI70" s="291"/>
      <c r="AJ70" s="291"/>
      <c r="AK70" s="292"/>
      <c r="AL70" s="25"/>
    </row>
    <row r="71" spans="1:38" ht="16.5">
      <c r="A71" s="290"/>
      <c r="B71" s="291"/>
      <c r="C71" s="291"/>
      <c r="D71" s="291"/>
      <c r="E71" s="291"/>
      <c r="F71" s="291"/>
      <c r="G71" s="291"/>
      <c r="H71" s="291"/>
      <c r="I71" s="291"/>
      <c r="J71" s="291"/>
      <c r="K71" s="291"/>
      <c r="L71" s="291"/>
      <c r="M71" s="291"/>
      <c r="N71" s="291"/>
      <c r="O71" s="291"/>
      <c r="P71" s="291"/>
      <c r="Q71" s="291"/>
      <c r="R71" s="291"/>
      <c r="S71" s="291"/>
      <c r="T71" s="291"/>
      <c r="U71" s="291"/>
      <c r="V71" s="291"/>
      <c r="W71" s="291"/>
      <c r="X71" s="291"/>
      <c r="Y71" s="291"/>
      <c r="Z71" s="291"/>
      <c r="AA71" s="291"/>
      <c r="AB71" s="291"/>
      <c r="AC71" s="291"/>
      <c r="AD71" s="291"/>
      <c r="AE71" s="291"/>
      <c r="AF71" s="291"/>
      <c r="AG71" s="291"/>
      <c r="AH71" s="291"/>
      <c r="AI71" s="291"/>
      <c r="AJ71" s="291"/>
      <c r="AK71" s="292"/>
      <c r="AL71" s="25"/>
    </row>
    <row r="72" spans="1:38" ht="16.5">
      <c r="A72" s="290"/>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1"/>
      <c r="AK72" s="292"/>
      <c r="AL72" s="25"/>
    </row>
    <row r="73" spans="1:38" ht="16.5">
      <c r="A73" s="290"/>
      <c r="B73" s="291"/>
      <c r="C73" s="291"/>
      <c r="D73" s="291"/>
      <c r="E73" s="291"/>
      <c r="F73" s="291"/>
      <c r="G73" s="291"/>
      <c r="H73" s="291"/>
      <c r="I73" s="291"/>
      <c r="J73" s="291"/>
      <c r="K73" s="291"/>
      <c r="L73" s="291"/>
      <c r="M73" s="291"/>
      <c r="N73" s="291"/>
      <c r="O73" s="291"/>
      <c r="P73" s="291"/>
      <c r="Q73" s="291"/>
      <c r="R73" s="291"/>
      <c r="S73" s="291"/>
      <c r="T73" s="291"/>
      <c r="U73" s="291"/>
      <c r="V73" s="291"/>
      <c r="W73" s="291"/>
      <c r="X73" s="291"/>
      <c r="Y73" s="291"/>
      <c r="Z73" s="291"/>
      <c r="AA73" s="291"/>
      <c r="AB73" s="291"/>
      <c r="AC73" s="291"/>
      <c r="AD73" s="291"/>
      <c r="AE73" s="291"/>
      <c r="AF73" s="291"/>
      <c r="AG73" s="291"/>
      <c r="AH73" s="291"/>
      <c r="AI73" s="291"/>
      <c r="AJ73" s="291"/>
      <c r="AK73" s="292"/>
      <c r="AL73" s="25"/>
    </row>
    <row r="74" spans="1:38" ht="16.5">
      <c r="A74" s="293"/>
      <c r="B74" s="294"/>
      <c r="C74" s="294"/>
      <c r="D74" s="294"/>
      <c r="E74" s="294"/>
      <c r="F74" s="294"/>
      <c r="G74" s="294"/>
      <c r="H74" s="294"/>
      <c r="I74" s="294"/>
      <c r="J74" s="294"/>
      <c r="K74" s="294"/>
      <c r="L74" s="294"/>
      <c r="M74" s="294"/>
      <c r="N74" s="294"/>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295"/>
      <c r="AL74" s="25"/>
    </row>
    <row r="75" spans="1:38" ht="16.5">
      <c r="A75" s="21"/>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6"/>
      <c r="AE75" s="26"/>
      <c r="AF75" s="25"/>
      <c r="AG75" s="25"/>
      <c r="AH75" s="25"/>
      <c r="AI75" s="25"/>
      <c r="AJ75" s="25"/>
      <c r="AK75" s="25"/>
      <c r="AL75" s="25"/>
    </row>
  </sheetData>
  <mergeCells count="5">
    <mergeCell ref="A7:AK14"/>
    <mergeCell ref="A37:AK44"/>
    <mergeCell ref="A52:AK59"/>
    <mergeCell ref="A67:AK74"/>
    <mergeCell ref="A22:AK29"/>
  </mergeCells>
  <phoneticPr fontId="2" type="noConversion"/>
  <pageMargins left="0.7" right="0.7" top="0.75" bottom="0.75" header="0.3" footer="0.3"/>
  <pageSetup paperSize="9" orientation="portrait" r:id="rId1"/>
  <rowBreaks count="4" manualBreakCount="4">
    <brk id="15" max="37" man="1"/>
    <brk id="30" max="37" man="1"/>
    <brk id="45" max="37" man="1"/>
    <brk id="60" max="37" man="1"/>
  </rowBreaks>
</worksheet>
</file>

<file path=xl/worksheets/sheet2.xml><?xml version="1.0" encoding="utf-8"?>
<worksheet xmlns="http://schemas.openxmlformats.org/spreadsheetml/2006/main" xmlns:r="http://schemas.openxmlformats.org/officeDocument/2006/relationships">
  <sheetPr codeName="Sheet5"/>
  <dimension ref="A1:O21"/>
  <sheetViews>
    <sheetView tabSelected="1" view="pageBreakPreview" workbookViewId="0">
      <selection activeCell="F10" sqref="F10"/>
    </sheetView>
  </sheetViews>
  <sheetFormatPr defaultRowHeight="16.5"/>
  <cols>
    <col min="1" max="1" width="4.625" customWidth="1"/>
    <col min="2" max="2" width="17.625" customWidth="1"/>
    <col min="3" max="3" width="5.625" customWidth="1"/>
    <col min="4" max="6" width="12.625" customWidth="1"/>
    <col min="7" max="7" width="10.625" customWidth="1"/>
    <col min="9" max="9" width="4.875" hidden="1" customWidth="1"/>
    <col min="10" max="11" width="9" hidden="1" customWidth="1"/>
    <col min="12" max="12" width="14.625" hidden="1" customWidth="1"/>
    <col min="13" max="13" width="9" customWidth="1"/>
  </cols>
  <sheetData>
    <row r="1" spans="1:15" ht="35.1" customHeight="1">
      <c r="A1" s="297" t="s">
        <v>344</v>
      </c>
      <c r="B1" s="297"/>
      <c r="C1" s="297"/>
      <c r="D1" s="297"/>
      <c r="E1" s="297"/>
      <c r="F1" s="297"/>
      <c r="G1" s="297"/>
    </row>
    <row r="2" spans="1:15" ht="24.95" customHeight="1"/>
    <row r="3" spans="1:15" s="67" customFormat="1" ht="24.95" customHeight="1">
      <c r="A3" s="298" t="e">
        <f>+MID($I$3,J3,K3)</f>
        <v>#REF!</v>
      </c>
      <c r="B3" s="298"/>
      <c r="C3" s="298"/>
      <c r="D3" s="298"/>
      <c r="E3" s="298"/>
      <c r="F3" s="298"/>
      <c r="G3" s="298"/>
      <c r="I3" s="67" t="e">
        <f>"  우리 연구원에서 조사기준일 현재로 산출한 『"&amp;I6&amp;"』에 대한 예정원가를 산정한 결과의 금액은 다음과 같습니다."</f>
        <v>#REF!</v>
      </c>
      <c r="J3" s="67">
        <v>1</v>
      </c>
      <c r="K3" s="67">
        <v>47</v>
      </c>
    </row>
    <row r="4" spans="1:15" s="67" customFormat="1" ht="24.95" customHeight="1">
      <c r="A4" s="299" t="e">
        <f>+MID($I$3,J4,K4)</f>
        <v>#REF!</v>
      </c>
      <c r="B4" s="299"/>
      <c r="C4" s="299"/>
      <c r="D4" s="299"/>
      <c r="E4" s="299"/>
      <c r="F4" s="299"/>
      <c r="G4" s="299"/>
      <c r="J4" s="67">
        <f>+J3+K3</f>
        <v>48</v>
      </c>
      <c r="K4" s="67">
        <f>+K3</f>
        <v>47</v>
      </c>
    </row>
    <row r="5" spans="1:15" s="67" customFormat="1" ht="20.100000000000001" customHeight="1">
      <c r="A5" s="112"/>
      <c r="B5" s="112"/>
      <c r="C5" s="112"/>
      <c r="D5" s="112"/>
      <c r="E5" s="112"/>
      <c r="F5" s="112"/>
      <c r="G5" s="112"/>
    </row>
    <row r="6" spans="1:15" s="67" customFormat="1" ht="20.100000000000001" customHeight="1">
      <c r="A6" s="300" t="s">
        <v>345</v>
      </c>
      <c r="B6" s="301"/>
      <c r="C6" s="301"/>
      <c r="D6" s="301"/>
      <c r="E6" s="301"/>
      <c r="F6" s="301"/>
      <c r="G6" s="301"/>
      <c r="I6" s="67" t="e">
        <f>+#REF!</f>
        <v>#REF!</v>
      </c>
    </row>
    <row r="7" spans="1:15" s="67" customFormat="1" ht="20.100000000000001" customHeight="1">
      <c r="A7" s="7"/>
      <c r="B7" s="7"/>
      <c r="C7" s="7"/>
      <c r="D7" s="7"/>
      <c r="E7" s="7"/>
      <c r="F7" s="7"/>
      <c r="G7" s="7"/>
      <c r="I7" s="113"/>
    </row>
    <row r="8" spans="1:15" s="67" customFormat="1" ht="20.100000000000001" customHeight="1">
      <c r="A8" s="7" t="e">
        <f>"용역명 : "&amp;I6&amp;""</f>
        <v>#REF!</v>
      </c>
      <c r="B8" s="7"/>
      <c r="C8" s="7"/>
      <c r="D8" s="7"/>
      <c r="E8" s="7"/>
      <c r="F8" s="7"/>
      <c r="G8" s="114" t="s">
        <v>346</v>
      </c>
    </row>
    <row r="9" spans="1:15" s="67" customFormat="1" ht="50.1" customHeight="1">
      <c r="A9" s="304" t="s">
        <v>1408</v>
      </c>
      <c r="B9" s="305"/>
      <c r="C9" s="122" t="s">
        <v>715</v>
      </c>
      <c r="D9" s="27" t="s">
        <v>69</v>
      </c>
      <c r="E9" s="27" t="s">
        <v>70</v>
      </c>
      <c r="F9" s="27" t="s">
        <v>26</v>
      </c>
      <c r="G9" s="27" t="s">
        <v>47</v>
      </c>
    </row>
    <row r="10" spans="1:15" s="67" customFormat="1" ht="135" customHeight="1">
      <c r="A10" s="306" t="e">
        <f>+I6</f>
        <v>#REF!</v>
      </c>
      <c r="B10" s="307"/>
      <c r="C10" s="139" t="s">
        <v>693</v>
      </c>
      <c r="D10" s="158">
        <f>+원가계산서!C26</f>
        <v>0</v>
      </c>
      <c r="E10" s="158">
        <f>+원가계산서!C27</f>
        <v>0</v>
      </c>
      <c r="F10" s="158">
        <v>296439999.90909088</v>
      </c>
      <c r="G10" s="72"/>
      <c r="L10" s="110"/>
      <c r="M10" s="111"/>
      <c r="O10" s="115"/>
    </row>
    <row r="11" spans="1:15" s="79" customFormat="1" ht="20.100000000000001" customHeight="1">
      <c r="A11" s="68" t="s">
        <v>348</v>
      </c>
      <c r="L11" s="110"/>
      <c r="M11" s="111"/>
    </row>
    <row r="12" spans="1:15" s="79" customFormat="1" ht="20.100000000000001" customHeight="1">
      <c r="A12" s="7" t="s">
        <v>349</v>
      </c>
    </row>
    <row r="13" spans="1:15" ht="33.75" customHeight="1"/>
    <row r="14" spans="1:15" ht="20.100000000000001" customHeight="1">
      <c r="E14" s="302"/>
      <c r="F14" s="303"/>
      <c r="G14" s="303"/>
    </row>
    <row r="15" spans="1:15" ht="33.75" customHeight="1"/>
    <row r="16" spans="1:15" ht="45.75" customHeight="1">
      <c r="C16" s="296"/>
      <c r="D16" s="296"/>
      <c r="E16" s="296"/>
      <c r="F16" s="296"/>
      <c r="G16" s="296"/>
    </row>
    <row r="17" spans="3:9" ht="51" customHeight="1">
      <c r="C17" s="309"/>
      <c r="D17" s="309"/>
      <c r="E17" s="309"/>
      <c r="F17" s="309"/>
      <c r="G17" s="309"/>
    </row>
    <row r="18" spans="3:9" s="2" customFormat="1" ht="51" customHeight="1">
      <c r="C18" s="311"/>
      <c r="D18" s="311"/>
      <c r="E18" s="311"/>
      <c r="F18" s="311"/>
      <c r="G18" s="311"/>
    </row>
    <row r="19" spans="3:9" s="2" customFormat="1" ht="51" customHeight="1">
      <c r="C19" s="311"/>
      <c r="D19" s="311"/>
      <c r="E19" s="311"/>
      <c r="F19" s="311"/>
      <c r="G19" s="311"/>
    </row>
    <row r="20" spans="3:9" ht="26.25">
      <c r="C20" s="308"/>
      <c r="D20" s="308"/>
      <c r="E20" s="308"/>
      <c r="F20" s="308"/>
      <c r="G20" s="308"/>
      <c r="H20" s="309"/>
      <c r="I20" s="309"/>
    </row>
    <row r="21" spans="3:9" ht="20.25">
      <c r="C21" s="38"/>
      <c r="D21" s="38"/>
      <c r="E21" s="38"/>
      <c r="F21" s="310"/>
      <c r="G21" s="310"/>
    </row>
  </sheetData>
  <mergeCells count="18">
    <mergeCell ref="C20:E20"/>
    <mergeCell ref="F20:G20"/>
    <mergeCell ref="H20:I20"/>
    <mergeCell ref="F21:G21"/>
    <mergeCell ref="C17:E17"/>
    <mergeCell ref="F17:G17"/>
    <mergeCell ref="C19:E19"/>
    <mergeCell ref="F19:G19"/>
    <mergeCell ref="C18:E18"/>
    <mergeCell ref="F18:G18"/>
    <mergeCell ref="C16:G16"/>
    <mergeCell ref="A1:G1"/>
    <mergeCell ref="A3:G3"/>
    <mergeCell ref="A4:G4"/>
    <mergeCell ref="A6:G6"/>
    <mergeCell ref="E14:G14"/>
    <mergeCell ref="A9:B9"/>
    <mergeCell ref="A10:B10"/>
  </mergeCells>
  <phoneticPr fontId="2"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sheetPr codeName="Sheet52"/>
  <dimension ref="A1:G143"/>
  <sheetViews>
    <sheetView view="pageBreakPreview" workbookViewId="0">
      <selection sqref="A1:F1"/>
    </sheetView>
  </sheetViews>
  <sheetFormatPr defaultRowHeight="16.5"/>
  <cols>
    <col min="1" max="1" width="5" style="4" customWidth="1"/>
    <col min="2" max="2" width="21.625" style="5" customWidth="1"/>
    <col min="3" max="5" width="12.25" customWidth="1"/>
    <col min="6" max="6" width="33.75" style="5" customWidth="1"/>
  </cols>
  <sheetData>
    <row r="1" spans="1:7" ht="33.75">
      <c r="A1" s="297" t="s">
        <v>405</v>
      </c>
      <c r="B1" s="297"/>
      <c r="C1" s="297"/>
      <c r="D1" s="297"/>
      <c r="E1" s="297"/>
      <c r="F1" s="297"/>
    </row>
    <row r="3" spans="1:7" s="119" customFormat="1">
      <c r="A3" s="365" t="s">
        <v>406</v>
      </c>
      <c r="B3" s="365" t="s">
        <v>407</v>
      </c>
      <c r="C3" s="117" t="s">
        <v>408</v>
      </c>
      <c r="D3" s="117" t="s">
        <v>409</v>
      </c>
      <c r="E3" s="331" t="s">
        <v>410</v>
      </c>
      <c r="F3" s="365" t="s">
        <v>411</v>
      </c>
    </row>
    <row r="4" spans="1:7" s="119" customFormat="1">
      <c r="A4" s="331"/>
      <c r="B4" s="365"/>
      <c r="C4" s="117" t="s">
        <v>412</v>
      </c>
      <c r="D4" s="117" t="s">
        <v>412</v>
      </c>
      <c r="E4" s="331"/>
      <c r="F4" s="365"/>
    </row>
    <row r="5" spans="1:7">
      <c r="A5" s="32">
        <v>1</v>
      </c>
      <c r="B5" s="33" t="s">
        <v>413</v>
      </c>
      <c r="C5" s="120">
        <v>104559</v>
      </c>
      <c r="D5" s="120">
        <v>103191</v>
      </c>
      <c r="E5" s="120">
        <f>+IF(C5="",D5,C5)</f>
        <v>104559</v>
      </c>
      <c r="F5" s="33" t="s">
        <v>414</v>
      </c>
      <c r="G5">
        <f>+A5</f>
        <v>1</v>
      </c>
    </row>
    <row r="6" spans="1:7" ht="33">
      <c r="A6" s="32">
        <v>2</v>
      </c>
      <c r="B6" s="33" t="s">
        <v>415</v>
      </c>
      <c r="C6" s="120">
        <v>118472</v>
      </c>
      <c r="D6" s="120">
        <v>115706</v>
      </c>
      <c r="E6" s="120">
        <f t="shared" ref="E6:E69" si="0">+IF(C6="",D6,C6)</f>
        <v>118472</v>
      </c>
      <c r="F6" s="33" t="s">
        <v>416</v>
      </c>
      <c r="G6">
        <f t="shared" ref="G6:G69" si="1">+A6</f>
        <v>2</v>
      </c>
    </row>
    <row r="7" spans="1:7" ht="33">
      <c r="A7" s="32">
        <v>3</v>
      </c>
      <c r="B7" s="33" t="s">
        <v>83</v>
      </c>
      <c r="C7" s="120">
        <v>106949</v>
      </c>
      <c r="D7" s="120">
        <v>105402</v>
      </c>
      <c r="E7" s="120">
        <f t="shared" si="0"/>
        <v>106949</v>
      </c>
      <c r="F7" s="33" t="s">
        <v>417</v>
      </c>
      <c r="G7">
        <f t="shared" si="1"/>
        <v>3</v>
      </c>
    </row>
    <row r="8" spans="1:7" ht="49.5">
      <c r="A8" s="32">
        <v>4</v>
      </c>
      <c r="B8" s="33" t="s">
        <v>418</v>
      </c>
      <c r="C8" s="120">
        <v>104141</v>
      </c>
      <c r="D8" s="120">
        <v>103688</v>
      </c>
      <c r="E8" s="120">
        <f t="shared" si="0"/>
        <v>104141</v>
      </c>
      <c r="F8" s="33" t="s">
        <v>419</v>
      </c>
      <c r="G8">
        <f t="shared" si="1"/>
        <v>4</v>
      </c>
    </row>
    <row r="9" spans="1:7" ht="33">
      <c r="A9" s="32">
        <v>5</v>
      </c>
      <c r="B9" s="33" t="s">
        <v>420</v>
      </c>
      <c r="C9" s="120">
        <v>77852</v>
      </c>
      <c r="D9" s="120">
        <v>76984</v>
      </c>
      <c r="E9" s="120">
        <f t="shared" si="0"/>
        <v>77852</v>
      </c>
      <c r="F9" s="33" t="s">
        <v>421</v>
      </c>
      <c r="G9">
        <f t="shared" si="1"/>
        <v>5</v>
      </c>
    </row>
    <row r="10" spans="1:7" ht="33">
      <c r="A10" s="32">
        <v>6</v>
      </c>
      <c r="B10" s="33" t="s">
        <v>422</v>
      </c>
      <c r="C10" s="120">
        <v>73809</v>
      </c>
      <c r="D10" s="120">
        <v>67802</v>
      </c>
      <c r="E10" s="120">
        <f t="shared" si="0"/>
        <v>73809</v>
      </c>
      <c r="F10" s="33" t="s">
        <v>423</v>
      </c>
      <c r="G10">
        <f t="shared" si="1"/>
        <v>6</v>
      </c>
    </row>
    <row r="11" spans="1:7" ht="49.5">
      <c r="A11" s="32">
        <v>7</v>
      </c>
      <c r="B11" s="33" t="s">
        <v>424</v>
      </c>
      <c r="C11" s="120">
        <v>79158</v>
      </c>
      <c r="D11" s="120">
        <v>77629</v>
      </c>
      <c r="E11" s="120">
        <f t="shared" si="0"/>
        <v>79158</v>
      </c>
      <c r="F11" s="33" t="s">
        <v>425</v>
      </c>
      <c r="G11">
        <f t="shared" si="1"/>
        <v>7</v>
      </c>
    </row>
    <row r="12" spans="1:7" ht="66">
      <c r="A12" s="32">
        <v>8</v>
      </c>
      <c r="B12" s="33" t="s">
        <v>426</v>
      </c>
      <c r="C12" s="120">
        <v>72197</v>
      </c>
      <c r="D12" s="120">
        <v>69119</v>
      </c>
      <c r="E12" s="120">
        <f t="shared" si="0"/>
        <v>72197</v>
      </c>
      <c r="F12" s="33" t="s">
        <v>427</v>
      </c>
      <c r="G12">
        <f t="shared" si="1"/>
        <v>8</v>
      </c>
    </row>
    <row r="13" spans="1:7" ht="33">
      <c r="A13" s="32">
        <v>9</v>
      </c>
      <c r="B13" s="33" t="s">
        <v>428</v>
      </c>
      <c r="C13" s="120">
        <v>73353</v>
      </c>
      <c r="D13" s="120">
        <v>71481</v>
      </c>
      <c r="E13" s="120">
        <f t="shared" si="0"/>
        <v>73353</v>
      </c>
      <c r="F13" s="33" t="s">
        <v>429</v>
      </c>
      <c r="G13">
        <f t="shared" si="1"/>
        <v>9</v>
      </c>
    </row>
    <row r="14" spans="1:7" ht="33">
      <c r="A14" s="32">
        <v>10</v>
      </c>
      <c r="B14" s="33" t="s">
        <v>430</v>
      </c>
      <c r="C14" s="120">
        <v>79152</v>
      </c>
      <c r="D14" s="120">
        <v>76355</v>
      </c>
      <c r="E14" s="120">
        <f t="shared" si="0"/>
        <v>79152</v>
      </c>
      <c r="F14" s="33" t="s">
        <v>431</v>
      </c>
      <c r="G14">
        <f t="shared" si="1"/>
        <v>10</v>
      </c>
    </row>
    <row r="15" spans="1:7" ht="33">
      <c r="A15" s="32">
        <v>11</v>
      </c>
      <c r="B15" s="33" t="s">
        <v>432</v>
      </c>
      <c r="C15" s="120"/>
      <c r="D15" s="120"/>
      <c r="E15" s="120">
        <f t="shared" si="0"/>
        <v>0</v>
      </c>
      <c r="F15" s="33" t="s">
        <v>433</v>
      </c>
      <c r="G15">
        <f t="shared" si="1"/>
        <v>11</v>
      </c>
    </row>
    <row r="16" spans="1:7" ht="33">
      <c r="A16" s="32">
        <v>12</v>
      </c>
      <c r="B16" s="33" t="s">
        <v>434</v>
      </c>
      <c r="C16" s="120">
        <v>80800</v>
      </c>
      <c r="D16" s="120">
        <v>79563</v>
      </c>
      <c r="E16" s="120">
        <f t="shared" si="0"/>
        <v>80800</v>
      </c>
      <c r="F16" s="33" t="s">
        <v>435</v>
      </c>
      <c r="G16">
        <f t="shared" si="1"/>
        <v>12</v>
      </c>
    </row>
    <row r="17" spans="1:7" ht="33">
      <c r="A17" s="32">
        <v>13</v>
      </c>
      <c r="B17" s="33" t="s">
        <v>436</v>
      </c>
      <c r="C17" s="120">
        <v>91705</v>
      </c>
      <c r="D17" s="120">
        <v>89699</v>
      </c>
      <c r="E17" s="120">
        <f t="shared" si="0"/>
        <v>91705</v>
      </c>
      <c r="F17" s="33" t="s">
        <v>437</v>
      </c>
      <c r="G17">
        <f t="shared" si="1"/>
        <v>13</v>
      </c>
    </row>
    <row r="18" spans="1:7" ht="49.5">
      <c r="A18" s="32">
        <v>14</v>
      </c>
      <c r="B18" s="33" t="s">
        <v>438</v>
      </c>
      <c r="C18" s="120">
        <v>72698</v>
      </c>
      <c r="D18" s="120">
        <v>71679</v>
      </c>
      <c r="E18" s="120">
        <f t="shared" si="0"/>
        <v>72698</v>
      </c>
      <c r="F18" s="33" t="s">
        <v>439</v>
      </c>
      <c r="G18">
        <f t="shared" si="1"/>
        <v>14</v>
      </c>
    </row>
    <row r="19" spans="1:7" ht="49.5">
      <c r="A19" s="32">
        <v>15</v>
      </c>
      <c r="B19" s="33" t="s">
        <v>440</v>
      </c>
      <c r="C19" s="120">
        <v>70597</v>
      </c>
      <c r="D19" s="120">
        <v>69437</v>
      </c>
      <c r="E19" s="120">
        <f t="shared" si="0"/>
        <v>70597</v>
      </c>
      <c r="F19" s="33" t="s">
        <v>441</v>
      </c>
      <c r="G19">
        <f t="shared" si="1"/>
        <v>15</v>
      </c>
    </row>
    <row r="20" spans="1:7">
      <c r="A20" s="32">
        <v>16</v>
      </c>
      <c r="B20" s="33" t="s">
        <v>442</v>
      </c>
      <c r="C20" s="120">
        <v>80837</v>
      </c>
      <c r="D20" s="120">
        <v>79658</v>
      </c>
      <c r="E20" s="120">
        <f t="shared" si="0"/>
        <v>80837</v>
      </c>
      <c r="F20" s="33" t="s">
        <v>443</v>
      </c>
      <c r="G20">
        <f t="shared" si="1"/>
        <v>16</v>
      </c>
    </row>
    <row r="21" spans="1:7" ht="49.5">
      <c r="A21" s="32">
        <v>17</v>
      </c>
      <c r="B21" s="33" t="s">
        <v>444</v>
      </c>
      <c r="C21" s="120">
        <v>82444</v>
      </c>
      <c r="D21" s="120">
        <v>81941</v>
      </c>
      <c r="E21" s="120">
        <f t="shared" si="0"/>
        <v>82444</v>
      </c>
      <c r="F21" s="33" t="s">
        <v>445</v>
      </c>
      <c r="G21">
        <f t="shared" si="1"/>
        <v>17</v>
      </c>
    </row>
    <row r="22" spans="1:7" ht="49.5">
      <c r="A22" s="32">
        <v>18</v>
      </c>
      <c r="B22" s="33" t="s">
        <v>446</v>
      </c>
      <c r="C22" s="120">
        <v>74774</v>
      </c>
      <c r="D22" s="120">
        <v>72747</v>
      </c>
      <c r="E22" s="120">
        <f t="shared" si="0"/>
        <v>74774</v>
      </c>
      <c r="F22" s="33" t="s">
        <v>447</v>
      </c>
      <c r="G22">
        <f t="shared" si="1"/>
        <v>18</v>
      </c>
    </row>
    <row r="23" spans="1:7" ht="99">
      <c r="A23" s="32">
        <v>19</v>
      </c>
      <c r="B23" s="33" t="s">
        <v>448</v>
      </c>
      <c r="C23" s="120">
        <v>88185</v>
      </c>
      <c r="D23" s="120">
        <v>86423</v>
      </c>
      <c r="E23" s="120">
        <f t="shared" si="0"/>
        <v>88185</v>
      </c>
      <c r="F23" s="33" t="s">
        <v>449</v>
      </c>
      <c r="G23">
        <f t="shared" si="1"/>
        <v>19</v>
      </c>
    </row>
    <row r="24" spans="1:7" ht="82.5">
      <c r="A24" s="32">
        <v>20</v>
      </c>
      <c r="B24" s="33" t="s">
        <v>450</v>
      </c>
      <c r="C24" s="120">
        <v>78156</v>
      </c>
      <c r="D24" s="120">
        <v>77412</v>
      </c>
      <c r="E24" s="120">
        <f t="shared" si="0"/>
        <v>78156</v>
      </c>
      <c r="F24" s="33" t="s">
        <v>451</v>
      </c>
      <c r="G24">
        <f t="shared" si="1"/>
        <v>20</v>
      </c>
    </row>
    <row r="25" spans="1:7" ht="99">
      <c r="A25" s="32">
        <v>21</v>
      </c>
      <c r="B25" s="33" t="s">
        <v>452</v>
      </c>
      <c r="C25" s="120">
        <v>78816</v>
      </c>
      <c r="D25" s="120">
        <v>77526</v>
      </c>
      <c r="E25" s="120">
        <f t="shared" si="0"/>
        <v>78816</v>
      </c>
      <c r="F25" s="33" t="s">
        <v>453</v>
      </c>
      <c r="G25">
        <f t="shared" si="1"/>
        <v>21</v>
      </c>
    </row>
    <row r="26" spans="1:7" ht="66">
      <c r="A26" s="32">
        <v>22</v>
      </c>
      <c r="B26" s="33" t="s">
        <v>454</v>
      </c>
      <c r="C26" s="120">
        <v>73215</v>
      </c>
      <c r="D26" s="120">
        <v>71368</v>
      </c>
      <c r="E26" s="120">
        <f t="shared" si="0"/>
        <v>73215</v>
      </c>
      <c r="F26" s="33" t="s">
        <v>455</v>
      </c>
      <c r="G26">
        <f t="shared" si="1"/>
        <v>22</v>
      </c>
    </row>
    <row r="27" spans="1:7" ht="33">
      <c r="A27" s="32">
        <v>23</v>
      </c>
      <c r="B27" s="33" t="s">
        <v>456</v>
      </c>
      <c r="C27" s="120">
        <v>77366</v>
      </c>
      <c r="D27" s="120">
        <v>75522</v>
      </c>
      <c r="E27" s="120">
        <f t="shared" si="0"/>
        <v>77366</v>
      </c>
      <c r="F27" s="33" t="s">
        <v>457</v>
      </c>
      <c r="G27">
        <f t="shared" si="1"/>
        <v>23</v>
      </c>
    </row>
    <row r="28" spans="1:7" ht="49.5">
      <c r="A28" s="32">
        <v>24</v>
      </c>
      <c r="B28" s="33" t="s">
        <v>458</v>
      </c>
      <c r="C28" s="120">
        <v>68462</v>
      </c>
      <c r="D28" s="120">
        <v>66734</v>
      </c>
      <c r="E28" s="120">
        <f t="shared" si="0"/>
        <v>68462</v>
      </c>
      <c r="F28" s="33" t="s">
        <v>459</v>
      </c>
      <c r="G28">
        <f t="shared" si="1"/>
        <v>24</v>
      </c>
    </row>
    <row r="29" spans="1:7" ht="33">
      <c r="A29" s="32">
        <v>25</v>
      </c>
      <c r="B29" s="33" t="s">
        <v>460</v>
      </c>
      <c r="C29" s="120">
        <v>83130</v>
      </c>
      <c r="D29" s="120">
        <v>82089</v>
      </c>
      <c r="E29" s="120">
        <f t="shared" si="0"/>
        <v>83130</v>
      </c>
      <c r="F29" s="33" t="s">
        <v>461</v>
      </c>
      <c r="G29">
        <f t="shared" si="1"/>
        <v>25</v>
      </c>
    </row>
    <row r="30" spans="1:7" ht="49.5">
      <c r="A30" s="32">
        <v>26</v>
      </c>
      <c r="B30" s="33" t="s">
        <v>462</v>
      </c>
      <c r="C30" s="120">
        <v>81379</v>
      </c>
      <c r="D30" s="120">
        <v>80390</v>
      </c>
      <c r="E30" s="120">
        <f t="shared" si="0"/>
        <v>81379</v>
      </c>
      <c r="F30" s="33" t="s">
        <v>463</v>
      </c>
      <c r="G30">
        <f t="shared" si="1"/>
        <v>26</v>
      </c>
    </row>
    <row r="31" spans="1:7" ht="33">
      <c r="A31" s="32">
        <v>27</v>
      </c>
      <c r="B31" s="33" t="s">
        <v>464</v>
      </c>
      <c r="C31" s="120"/>
      <c r="D31" s="120"/>
      <c r="E31" s="120">
        <f t="shared" si="0"/>
        <v>0</v>
      </c>
      <c r="F31" s="33" t="s">
        <v>465</v>
      </c>
      <c r="G31">
        <f t="shared" si="1"/>
        <v>27</v>
      </c>
    </row>
    <row r="32" spans="1:7" ht="82.5">
      <c r="A32" s="32">
        <v>28</v>
      </c>
      <c r="B32" s="33" t="s">
        <v>466</v>
      </c>
      <c r="C32" s="120">
        <v>67969</v>
      </c>
      <c r="D32" s="120">
        <v>66012</v>
      </c>
      <c r="E32" s="120">
        <f t="shared" si="0"/>
        <v>67969</v>
      </c>
      <c r="F32" s="33" t="s">
        <v>467</v>
      </c>
      <c r="G32">
        <f t="shared" si="1"/>
        <v>28</v>
      </c>
    </row>
    <row r="33" spans="1:7" ht="49.5">
      <c r="A33" s="32">
        <v>29</v>
      </c>
      <c r="B33" s="33" t="s">
        <v>468</v>
      </c>
      <c r="C33" s="120">
        <v>66939</v>
      </c>
      <c r="D33" s="120">
        <v>65897</v>
      </c>
      <c r="E33" s="120">
        <f t="shared" si="0"/>
        <v>66939</v>
      </c>
      <c r="F33" s="33" t="s">
        <v>469</v>
      </c>
      <c r="G33">
        <f t="shared" si="1"/>
        <v>29</v>
      </c>
    </row>
    <row r="34" spans="1:7" ht="49.5">
      <c r="A34" s="32">
        <v>30</v>
      </c>
      <c r="B34" s="33" t="s">
        <v>470</v>
      </c>
      <c r="C34" s="120">
        <v>68123</v>
      </c>
      <c r="D34" s="120">
        <v>65572</v>
      </c>
      <c r="E34" s="120">
        <f t="shared" si="0"/>
        <v>68123</v>
      </c>
      <c r="F34" s="33" t="s">
        <v>471</v>
      </c>
      <c r="G34">
        <f t="shared" si="1"/>
        <v>30</v>
      </c>
    </row>
    <row r="35" spans="1:7" ht="33">
      <c r="A35" s="32">
        <v>31</v>
      </c>
      <c r="B35" s="33" t="s">
        <v>472</v>
      </c>
      <c r="C35" s="120">
        <v>83602</v>
      </c>
      <c r="D35" s="120">
        <v>82088</v>
      </c>
      <c r="E35" s="120">
        <f t="shared" si="0"/>
        <v>83602</v>
      </c>
      <c r="F35" s="33" t="s">
        <v>473</v>
      </c>
      <c r="G35">
        <f t="shared" si="1"/>
        <v>31</v>
      </c>
    </row>
    <row r="36" spans="1:7" ht="115.5">
      <c r="A36" s="32">
        <v>32</v>
      </c>
      <c r="B36" s="33" t="s">
        <v>474</v>
      </c>
      <c r="C36" s="120">
        <v>76986</v>
      </c>
      <c r="D36" s="120">
        <v>75812</v>
      </c>
      <c r="E36" s="120">
        <f t="shared" si="0"/>
        <v>76986</v>
      </c>
      <c r="F36" s="33" t="s">
        <v>475</v>
      </c>
      <c r="G36">
        <f t="shared" si="1"/>
        <v>32</v>
      </c>
    </row>
    <row r="37" spans="1:7" ht="66">
      <c r="A37" s="32">
        <v>33</v>
      </c>
      <c r="B37" s="33" t="s">
        <v>476</v>
      </c>
      <c r="C37" s="120">
        <v>70665</v>
      </c>
      <c r="D37" s="120">
        <v>69118</v>
      </c>
      <c r="E37" s="120">
        <f t="shared" si="0"/>
        <v>70665</v>
      </c>
      <c r="F37" s="33" t="s">
        <v>477</v>
      </c>
      <c r="G37">
        <f t="shared" si="1"/>
        <v>33</v>
      </c>
    </row>
    <row r="38" spans="1:7" ht="33">
      <c r="A38" s="32">
        <v>34</v>
      </c>
      <c r="B38" s="33" t="s">
        <v>478</v>
      </c>
      <c r="C38" s="120">
        <v>78282</v>
      </c>
      <c r="D38" s="120">
        <v>75622</v>
      </c>
      <c r="E38" s="120">
        <f t="shared" si="0"/>
        <v>78282</v>
      </c>
      <c r="F38" s="33" t="s">
        <v>479</v>
      </c>
      <c r="G38">
        <f t="shared" si="1"/>
        <v>34</v>
      </c>
    </row>
    <row r="39" spans="1:7" ht="33">
      <c r="A39" s="32">
        <v>35</v>
      </c>
      <c r="B39" s="33" t="s">
        <v>480</v>
      </c>
      <c r="C39" s="120">
        <v>73346</v>
      </c>
      <c r="D39" s="120">
        <v>72153</v>
      </c>
      <c r="E39" s="120">
        <f t="shared" si="0"/>
        <v>73346</v>
      </c>
      <c r="F39" s="33" t="s">
        <v>481</v>
      </c>
      <c r="G39">
        <f t="shared" si="1"/>
        <v>35</v>
      </c>
    </row>
    <row r="40" spans="1:7" ht="49.5">
      <c r="A40" s="32">
        <v>36</v>
      </c>
      <c r="B40" s="33" t="s">
        <v>482</v>
      </c>
      <c r="C40" s="120">
        <v>75424</v>
      </c>
      <c r="D40" s="120">
        <v>70869</v>
      </c>
      <c r="E40" s="120">
        <f t="shared" si="0"/>
        <v>75424</v>
      </c>
      <c r="F40" s="33" t="s">
        <v>483</v>
      </c>
      <c r="G40">
        <f t="shared" si="1"/>
        <v>36</v>
      </c>
    </row>
    <row r="41" spans="1:7" ht="66">
      <c r="A41" s="32">
        <v>37</v>
      </c>
      <c r="B41" s="33" t="s">
        <v>484</v>
      </c>
      <c r="C41" s="120">
        <v>73294</v>
      </c>
      <c r="D41" s="120">
        <v>71355</v>
      </c>
      <c r="E41" s="120">
        <f t="shared" si="0"/>
        <v>73294</v>
      </c>
      <c r="F41" s="33" t="s">
        <v>485</v>
      </c>
      <c r="G41">
        <f t="shared" si="1"/>
        <v>37</v>
      </c>
    </row>
    <row r="42" spans="1:7" ht="33">
      <c r="A42" s="32">
        <v>38</v>
      </c>
      <c r="B42" s="33" t="s">
        <v>486</v>
      </c>
      <c r="C42" s="120">
        <v>71319</v>
      </c>
      <c r="D42" s="120">
        <v>69696</v>
      </c>
      <c r="E42" s="120">
        <f t="shared" si="0"/>
        <v>71319</v>
      </c>
      <c r="F42" s="33" t="s">
        <v>487</v>
      </c>
      <c r="G42">
        <f t="shared" si="1"/>
        <v>38</v>
      </c>
    </row>
    <row r="43" spans="1:7" ht="49.5">
      <c r="A43" s="32">
        <v>39</v>
      </c>
      <c r="B43" s="33" t="s">
        <v>488</v>
      </c>
      <c r="C43" s="120">
        <v>68533</v>
      </c>
      <c r="D43" s="120">
        <v>67642</v>
      </c>
      <c r="E43" s="120">
        <f t="shared" si="0"/>
        <v>68533</v>
      </c>
      <c r="F43" s="33" t="s">
        <v>489</v>
      </c>
      <c r="G43">
        <f t="shared" si="1"/>
        <v>39</v>
      </c>
    </row>
    <row r="44" spans="1:7" ht="49.5">
      <c r="A44" s="32">
        <v>40</v>
      </c>
      <c r="B44" s="33" t="s">
        <v>490</v>
      </c>
      <c r="C44" s="120">
        <v>92216</v>
      </c>
      <c r="D44" s="120">
        <v>89921</v>
      </c>
      <c r="E44" s="120">
        <f t="shared" si="0"/>
        <v>92216</v>
      </c>
      <c r="F44" s="33" t="s">
        <v>491</v>
      </c>
      <c r="G44">
        <f t="shared" si="1"/>
        <v>40</v>
      </c>
    </row>
    <row r="45" spans="1:7" ht="49.5">
      <c r="A45" s="32">
        <v>41</v>
      </c>
      <c r="B45" s="33" t="s">
        <v>492</v>
      </c>
      <c r="C45" s="120">
        <v>71455</v>
      </c>
      <c r="D45" s="120">
        <v>66108</v>
      </c>
      <c r="E45" s="120">
        <f t="shared" si="0"/>
        <v>71455</v>
      </c>
      <c r="F45" s="33" t="s">
        <v>493</v>
      </c>
      <c r="G45">
        <f t="shared" si="1"/>
        <v>41</v>
      </c>
    </row>
    <row r="46" spans="1:7" ht="49.5">
      <c r="A46" s="32">
        <v>42</v>
      </c>
      <c r="B46" s="33" t="s">
        <v>494</v>
      </c>
      <c r="C46" s="120">
        <v>87677</v>
      </c>
      <c r="D46" s="120">
        <v>86426</v>
      </c>
      <c r="E46" s="120">
        <f t="shared" si="0"/>
        <v>87677</v>
      </c>
      <c r="F46" s="33" t="s">
        <v>495</v>
      </c>
      <c r="G46">
        <f t="shared" si="1"/>
        <v>42</v>
      </c>
    </row>
    <row r="47" spans="1:7" ht="33">
      <c r="A47" s="32">
        <v>43</v>
      </c>
      <c r="B47" s="33" t="s">
        <v>496</v>
      </c>
      <c r="C47" s="120">
        <v>70103</v>
      </c>
      <c r="D47" s="120">
        <v>68406</v>
      </c>
      <c r="E47" s="120">
        <f t="shared" si="0"/>
        <v>70103</v>
      </c>
      <c r="F47" s="33" t="s">
        <v>497</v>
      </c>
      <c r="G47">
        <f t="shared" si="1"/>
        <v>43</v>
      </c>
    </row>
    <row r="48" spans="1:7" ht="82.5">
      <c r="A48" s="32">
        <v>44</v>
      </c>
      <c r="B48" s="33" t="s">
        <v>498</v>
      </c>
      <c r="C48" s="120">
        <v>68697</v>
      </c>
      <c r="D48" s="120">
        <v>67954</v>
      </c>
      <c r="E48" s="120">
        <f t="shared" si="0"/>
        <v>68697</v>
      </c>
      <c r="F48" s="33" t="s">
        <v>499</v>
      </c>
      <c r="G48">
        <f t="shared" si="1"/>
        <v>44</v>
      </c>
    </row>
    <row r="49" spans="1:7" ht="33">
      <c r="A49" s="32">
        <v>45</v>
      </c>
      <c r="B49" s="33" t="s">
        <v>500</v>
      </c>
      <c r="C49" s="120">
        <v>74173</v>
      </c>
      <c r="D49" s="120">
        <v>71982</v>
      </c>
      <c r="E49" s="120">
        <f t="shared" si="0"/>
        <v>74173</v>
      </c>
      <c r="F49" s="33" t="s">
        <v>501</v>
      </c>
      <c r="G49">
        <f t="shared" si="1"/>
        <v>45</v>
      </c>
    </row>
    <row r="50" spans="1:7" ht="49.5">
      <c r="A50" s="32">
        <v>46</v>
      </c>
      <c r="B50" s="33" t="s">
        <v>502</v>
      </c>
      <c r="C50" s="120">
        <v>69772</v>
      </c>
      <c r="D50" s="120">
        <v>68541</v>
      </c>
      <c r="E50" s="120">
        <f t="shared" si="0"/>
        <v>69772</v>
      </c>
      <c r="F50" s="33" t="s">
        <v>503</v>
      </c>
      <c r="G50">
        <f t="shared" si="1"/>
        <v>46</v>
      </c>
    </row>
    <row r="51" spans="1:7" ht="49.5">
      <c r="A51" s="32">
        <v>47</v>
      </c>
      <c r="B51" s="33" t="s">
        <v>504</v>
      </c>
      <c r="C51" s="120">
        <v>70445</v>
      </c>
      <c r="D51" s="120">
        <v>69747</v>
      </c>
      <c r="E51" s="120">
        <f t="shared" si="0"/>
        <v>70445</v>
      </c>
      <c r="F51" s="33" t="s">
        <v>505</v>
      </c>
      <c r="G51">
        <f t="shared" si="1"/>
        <v>47</v>
      </c>
    </row>
    <row r="52" spans="1:7" ht="66">
      <c r="A52" s="32">
        <v>48</v>
      </c>
      <c r="B52" s="33" t="s">
        <v>506</v>
      </c>
      <c r="C52" s="120">
        <v>65845</v>
      </c>
      <c r="D52" s="120">
        <v>64242</v>
      </c>
      <c r="E52" s="120">
        <f t="shared" si="0"/>
        <v>65845</v>
      </c>
      <c r="F52" s="33" t="s">
        <v>507</v>
      </c>
      <c r="G52">
        <f t="shared" si="1"/>
        <v>48</v>
      </c>
    </row>
    <row r="53" spans="1:7" ht="49.5">
      <c r="A53" s="32">
        <v>49</v>
      </c>
      <c r="B53" s="33" t="s">
        <v>508</v>
      </c>
      <c r="C53" s="120"/>
      <c r="D53" s="120"/>
      <c r="E53" s="120">
        <f t="shared" si="0"/>
        <v>0</v>
      </c>
      <c r="F53" s="33" t="s">
        <v>509</v>
      </c>
      <c r="G53">
        <f t="shared" si="1"/>
        <v>49</v>
      </c>
    </row>
    <row r="54" spans="1:7" ht="33">
      <c r="A54" s="32">
        <v>50</v>
      </c>
      <c r="B54" s="33" t="s">
        <v>510</v>
      </c>
      <c r="C54" s="120">
        <v>76501</v>
      </c>
      <c r="D54" s="120">
        <v>75031</v>
      </c>
      <c r="E54" s="120">
        <f t="shared" si="0"/>
        <v>76501</v>
      </c>
      <c r="F54" s="33" t="s">
        <v>511</v>
      </c>
      <c r="G54">
        <f t="shared" si="1"/>
        <v>50</v>
      </c>
    </row>
    <row r="55" spans="1:7" ht="99">
      <c r="A55" s="32">
        <v>51</v>
      </c>
      <c r="B55" s="33" t="s">
        <v>512</v>
      </c>
      <c r="C55" s="120">
        <v>74192</v>
      </c>
      <c r="D55" s="120">
        <v>72146</v>
      </c>
      <c r="E55" s="120">
        <f t="shared" si="0"/>
        <v>74192</v>
      </c>
      <c r="F55" s="33" t="s">
        <v>513</v>
      </c>
      <c r="G55">
        <f t="shared" si="1"/>
        <v>51</v>
      </c>
    </row>
    <row r="56" spans="1:7" ht="132">
      <c r="A56" s="32">
        <v>52</v>
      </c>
      <c r="B56" s="33" t="s">
        <v>514</v>
      </c>
      <c r="C56" s="120">
        <v>67911</v>
      </c>
      <c r="D56" s="120">
        <v>65789</v>
      </c>
      <c r="E56" s="120">
        <f t="shared" si="0"/>
        <v>67911</v>
      </c>
      <c r="F56" s="33" t="s">
        <v>515</v>
      </c>
      <c r="G56">
        <f t="shared" si="1"/>
        <v>52</v>
      </c>
    </row>
    <row r="57" spans="1:7" ht="99">
      <c r="A57" s="32">
        <v>53</v>
      </c>
      <c r="B57" s="33" t="s">
        <v>516</v>
      </c>
      <c r="C57" s="120">
        <v>73890</v>
      </c>
      <c r="D57" s="120">
        <v>73575</v>
      </c>
      <c r="E57" s="120">
        <f t="shared" si="0"/>
        <v>73890</v>
      </c>
      <c r="F57" s="33" t="s">
        <v>517</v>
      </c>
      <c r="G57">
        <f t="shared" si="1"/>
        <v>53</v>
      </c>
    </row>
    <row r="58" spans="1:7" ht="33">
      <c r="A58" s="32">
        <v>54</v>
      </c>
      <c r="B58" s="33" t="s">
        <v>518</v>
      </c>
      <c r="C58" s="120">
        <v>69079</v>
      </c>
      <c r="D58" s="120">
        <v>65941</v>
      </c>
      <c r="E58" s="120">
        <f t="shared" si="0"/>
        <v>69079</v>
      </c>
      <c r="F58" s="33" t="s">
        <v>519</v>
      </c>
      <c r="G58">
        <f t="shared" si="1"/>
        <v>54</v>
      </c>
    </row>
    <row r="59" spans="1:7" ht="33">
      <c r="A59" s="32">
        <v>55</v>
      </c>
      <c r="B59" s="33" t="s">
        <v>520</v>
      </c>
      <c r="C59" s="120">
        <v>72419</v>
      </c>
      <c r="D59" s="120">
        <v>70594</v>
      </c>
      <c r="E59" s="120">
        <f t="shared" si="0"/>
        <v>72419</v>
      </c>
      <c r="F59" s="33" t="s">
        <v>521</v>
      </c>
      <c r="G59">
        <f t="shared" si="1"/>
        <v>55</v>
      </c>
    </row>
    <row r="60" spans="1:7" ht="82.5">
      <c r="A60" s="32">
        <v>56</v>
      </c>
      <c r="B60" s="33" t="s">
        <v>522</v>
      </c>
      <c r="C60" s="120">
        <v>71444</v>
      </c>
      <c r="D60" s="120">
        <v>70495</v>
      </c>
      <c r="E60" s="120">
        <f t="shared" si="0"/>
        <v>71444</v>
      </c>
      <c r="F60" s="33" t="s">
        <v>523</v>
      </c>
      <c r="G60">
        <f t="shared" si="1"/>
        <v>56</v>
      </c>
    </row>
    <row r="61" spans="1:7" ht="49.5">
      <c r="A61" s="32">
        <v>57</v>
      </c>
      <c r="B61" s="33" t="s">
        <v>524</v>
      </c>
      <c r="C61" s="120">
        <v>75200</v>
      </c>
      <c r="D61" s="120">
        <v>74480</v>
      </c>
      <c r="E61" s="120">
        <f t="shared" si="0"/>
        <v>75200</v>
      </c>
      <c r="F61" s="33" t="s">
        <v>525</v>
      </c>
      <c r="G61">
        <f t="shared" si="1"/>
        <v>57</v>
      </c>
    </row>
    <row r="62" spans="1:7" ht="49.5">
      <c r="A62" s="32">
        <v>58</v>
      </c>
      <c r="B62" s="33" t="s">
        <v>526</v>
      </c>
      <c r="C62" s="120">
        <v>77500</v>
      </c>
      <c r="D62" s="120">
        <v>76499</v>
      </c>
      <c r="E62" s="120">
        <f t="shared" si="0"/>
        <v>77500</v>
      </c>
      <c r="F62" s="33" t="s">
        <v>527</v>
      </c>
      <c r="G62">
        <f t="shared" si="1"/>
        <v>58</v>
      </c>
    </row>
    <row r="63" spans="1:7" ht="49.5">
      <c r="A63" s="32">
        <v>59</v>
      </c>
      <c r="B63" s="33" t="s">
        <v>528</v>
      </c>
      <c r="C63" s="120">
        <v>74752</v>
      </c>
      <c r="D63" s="120">
        <v>73145</v>
      </c>
      <c r="E63" s="120">
        <f t="shared" si="0"/>
        <v>74752</v>
      </c>
      <c r="F63" s="33" t="s">
        <v>529</v>
      </c>
      <c r="G63">
        <f t="shared" si="1"/>
        <v>59</v>
      </c>
    </row>
    <row r="64" spans="1:7">
      <c r="A64" s="32">
        <v>60</v>
      </c>
      <c r="B64" s="33" t="s">
        <v>530</v>
      </c>
      <c r="C64" s="120">
        <v>80422</v>
      </c>
      <c r="D64" s="120">
        <v>77345</v>
      </c>
      <c r="E64" s="120">
        <f t="shared" si="0"/>
        <v>80422</v>
      </c>
      <c r="F64" s="33" t="s">
        <v>531</v>
      </c>
      <c r="G64">
        <f t="shared" si="1"/>
        <v>60</v>
      </c>
    </row>
    <row r="65" spans="1:7" ht="33">
      <c r="A65" s="32">
        <v>61</v>
      </c>
      <c r="B65" s="33" t="s">
        <v>532</v>
      </c>
      <c r="C65" s="120"/>
      <c r="D65" s="120"/>
      <c r="E65" s="120">
        <f t="shared" si="0"/>
        <v>0</v>
      </c>
      <c r="F65" s="33" t="s">
        <v>533</v>
      </c>
      <c r="G65">
        <f t="shared" si="1"/>
        <v>61</v>
      </c>
    </row>
    <row r="66" spans="1:7" ht="33">
      <c r="A66" s="32">
        <v>62</v>
      </c>
      <c r="B66" s="33" t="s">
        <v>534</v>
      </c>
      <c r="C66" s="120">
        <v>73847</v>
      </c>
      <c r="D66" s="120">
        <v>71272</v>
      </c>
      <c r="E66" s="120">
        <f t="shared" si="0"/>
        <v>73847</v>
      </c>
      <c r="F66" s="33" t="s">
        <v>535</v>
      </c>
      <c r="G66">
        <f t="shared" si="1"/>
        <v>62</v>
      </c>
    </row>
    <row r="67" spans="1:7" ht="33">
      <c r="A67" s="32">
        <v>63</v>
      </c>
      <c r="B67" s="33" t="s">
        <v>536</v>
      </c>
      <c r="C67" s="120">
        <v>71185</v>
      </c>
      <c r="D67" s="120">
        <v>69806</v>
      </c>
      <c r="E67" s="120">
        <f t="shared" si="0"/>
        <v>71185</v>
      </c>
      <c r="F67" s="33" t="s">
        <v>537</v>
      </c>
      <c r="G67">
        <f t="shared" si="1"/>
        <v>63</v>
      </c>
    </row>
    <row r="68" spans="1:7">
      <c r="A68" s="32">
        <v>64</v>
      </c>
      <c r="B68" s="33" t="s">
        <v>538</v>
      </c>
      <c r="C68" s="120">
        <v>68869</v>
      </c>
      <c r="D68" s="120">
        <v>67988</v>
      </c>
      <c r="E68" s="120">
        <f t="shared" si="0"/>
        <v>68869</v>
      </c>
      <c r="F68" s="33" t="s">
        <v>539</v>
      </c>
      <c r="G68">
        <f t="shared" si="1"/>
        <v>64</v>
      </c>
    </row>
    <row r="69" spans="1:7" ht="33">
      <c r="A69" s="32">
        <v>65</v>
      </c>
      <c r="B69" s="33" t="s">
        <v>540</v>
      </c>
      <c r="C69" s="120">
        <v>83340</v>
      </c>
      <c r="D69" s="120">
        <v>81524</v>
      </c>
      <c r="E69" s="120">
        <f t="shared" si="0"/>
        <v>83340</v>
      </c>
      <c r="F69" s="33" t="s">
        <v>541</v>
      </c>
      <c r="G69">
        <f t="shared" si="1"/>
        <v>65</v>
      </c>
    </row>
    <row r="70" spans="1:7" ht="49.5">
      <c r="A70" s="32">
        <v>66</v>
      </c>
      <c r="B70" s="33" t="s">
        <v>542</v>
      </c>
      <c r="C70" s="120">
        <v>71456</v>
      </c>
      <c r="D70" s="120">
        <v>68172</v>
      </c>
      <c r="E70" s="120">
        <f t="shared" ref="E70:E133" si="2">+IF(C70="",D70,C70)</f>
        <v>71456</v>
      </c>
      <c r="F70" s="33" t="s">
        <v>543</v>
      </c>
      <c r="G70">
        <f t="shared" ref="G70:G133" si="3">+A70</f>
        <v>66</v>
      </c>
    </row>
    <row r="71" spans="1:7">
      <c r="A71" s="32">
        <v>67</v>
      </c>
      <c r="B71" s="33" t="s">
        <v>544</v>
      </c>
      <c r="C71" s="120">
        <v>74884</v>
      </c>
      <c r="D71" s="120">
        <v>74001</v>
      </c>
      <c r="E71" s="120">
        <f t="shared" si="2"/>
        <v>74884</v>
      </c>
      <c r="F71" s="33" t="s">
        <v>545</v>
      </c>
      <c r="G71">
        <f t="shared" si="3"/>
        <v>67</v>
      </c>
    </row>
    <row r="72" spans="1:7" ht="33">
      <c r="A72" s="32">
        <v>68</v>
      </c>
      <c r="B72" s="33" t="s">
        <v>546</v>
      </c>
      <c r="C72" s="120"/>
      <c r="D72" s="120"/>
      <c r="E72" s="120">
        <f t="shared" si="2"/>
        <v>0</v>
      </c>
      <c r="F72" s="33" t="s">
        <v>547</v>
      </c>
      <c r="G72">
        <f t="shared" si="3"/>
        <v>68</v>
      </c>
    </row>
    <row r="73" spans="1:7" ht="33">
      <c r="A73" s="32">
        <v>69</v>
      </c>
      <c r="B73" s="33" t="s">
        <v>548</v>
      </c>
      <c r="C73" s="120">
        <v>72581</v>
      </c>
      <c r="D73" s="120">
        <v>71619</v>
      </c>
      <c r="E73" s="120">
        <f t="shared" si="2"/>
        <v>72581</v>
      </c>
      <c r="F73" s="33" t="s">
        <v>549</v>
      </c>
      <c r="G73">
        <f t="shared" si="3"/>
        <v>69</v>
      </c>
    </row>
    <row r="74" spans="1:7" ht="82.5">
      <c r="A74" s="32">
        <v>70</v>
      </c>
      <c r="B74" s="33" t="s">
        <v>550</v>
      </c>
      <c r="C74" s="120">
        <v>67420</v>
      </c>
      <c r="D74" s="120">
        <v>65657</v>
      </c>
      <c r="E74" s="120">
        <f t="shared" si="2"/>
        <v>67420</v>
      </c>
      <c r="F74" s="33" t="s">
        <v>551</v>
      </c>
      <c r="G74">
        <f t="shared" si="3"/>
        <v>70</v>
      </c>
    </row>
    <row r="75" spans="1:7" ht="49.5">
      <c r="A75" s="32">
        <v>71</v>
      </c>
      <c r="B75" s="33" t="s">
        <v>552</v>
      </c>
      <c r="C75" s="120">
        <v>77796</v>
      </c>
      <c r="D75" s="120">
        <v>76278</v>
      </c>
      <c r="E75" s="120">
        <f t="shared" si="2"/>
        <v>77796</v>
      </c>
      <c r="F75" s="33" t="s">
        <v>553</v>
      </c>
      <c r="G75">
        <f t="shared" si="3"/>
        <v>71</v>
      </c>
    </row>
    <row r="76" spans="1:7" ht="49.5">
      <c r="A76" s="32">
        <v>72</v>
      </c>
      <c r="B76" s="33" t="s">
        <v>554</v>
      </c>
      <c r="C76" s="120"/>
      <c r="D76" s="120">
        <v>75599</v>
      </c>
      <c r="E76" s="120">
        <f t="shared" si="2"/>
        <v>75599</v>
      </c>
      <c r="F76" s="33" t="s">
        <v>555</v>
      </c>
      <c r="G76">
        <f t="shared" si="3"/>
        <v>72</v>
      </c>
    </row>
    <row r="77" spans="1:7" ht="33">
      <c r="A77" s="32">
        <v>73</v>
      </c>
      <c r="B77" s="33" t="s">
        <v>556</v>
      </c>
      <c r="C77" s="120">
        <v>71001</v>
      </c>
      <c r="D77" s="120">
        <v>69842</v>
      </c>
      <c r="E77" s="120">
        <f t="shared" si="2"/>
        <v>71001</v>
      </c>
      <c r="F77" s="33" t="s">
        <v>557</v>
      </c>
      <c r="G77">
        <f t="shared" si="3"/>
        <v>73</v>
      </c>
    </row>
    <row r="78" spans="1:7" ht="49.5">
      <c r="A78" s="32">
        <v>74</v>
      </c>
      <c r="B78" s="33" t="s">
        <v>558</v>
      </c>
      <c r="C78" s="120">
        <v>67318</v>
      </c>
      <c r="D78" s="120">
        <v>66237</v>
      </c>
      <c r="E78" s="120">
        <f t="shared" si="2"/>
        <v>67318</v>
      </c>
      <c r="F78" s="33" t="s">
        <v>559</v>
      </c>
      <c r="G78">
        <f t="shared" si="3"/>
        <v>74</v>
      </c>
    </row>
    <row r="79" spans="1:7" ht="33">
      <c r="A79" s="32">
        <v>75</v>
      </c>
      <c r="B79" s="33" t="s">
        <v>560</v>
      </c>
      <c r="C79" s="120">
        <v>79378</v>
      </c>
      <c r="D79" s="120">
        <v>77079</v>
      </c>
      <c r="E79" s="120">
        <f t="shared" si="2"/>
        <v>79378</v>
      </c>
      <c r="F79" s="33" t="s">
        <v>561</v>
      </c>
      <c r="G79">
        <f t="shared" si="3"/>
        <v>75</v>
      </c>
    </row>
    <row r="80" spans="1:7" ht="33">
      <c r="A80" s="32">
        <v>76</v>
      </c>
      <c r="B80" s="33" t="s">
        <v>562</v>
      </c>
      <c r="C80" s="120">
        <v>93530</v>
      </c>
      <c r="D80" s="120">
        <v>92008</v>
      </c>
      <c r="E80" s="120">
        <f t="shared" si="2"/>
        <v>93530</v>
      </c>
      <c r="F80" s="33" t="s">
        <v>563</v>
      </c>
      <c r="G80">
        <f t="shared" si="3"/>
        <v>76</v>
      </c>
    </row>
    <row r="81" spans="1:7" ht="49.5">
      <c r="A81" s="32">
        <v>77</v>
      </c>
      <c r="B81" s="33" t="s">
        <v>564</v>
      </c>
      <c r="C81" s="120">
        <v>80915</v>
      </c>
      <c r="D81" s="120">
        <v>80665</v>
      </c>
      <c r="E81" s="120">
        <f t="shared" si="2"/>
        <v>80915</v>
      </c>
      <c r="F81" s="33" t="s">
        <v>565</v>
      </c>
      <c r="G81">
        <f t="shared" si="3"/>
        <v>77</v>
      </c>
    </row>
    <row r="82" spans="1:7" ht="33">
      <c r="A82" s="32">
        <v>78</v>
      </c>
      <c r="B82" s="33" t="s">
        <v>566</v>
      </c>
      <c r="C82" s="120">
        <v>81510</v>
      </c>
      <c r="D82" s="120">
        <v>80279</v>
      </c>
      <c r="E82" s="120">
        <f t="shared" si="2"/>
        <v>81510</v>
      </c>
      <c r="F82" s="33" t="s">
        <v>567</v>
      </c>
      <c r="G82">
        <f t="shared" si="3"/>
        <v>78</v>
      </c>
    </row>
    <row r="83" spans="1:7" ht="33">
      <c r="A83" s="32">
        <v>79</v>
      </c>
      <c r="B83" s="33" t="s">
        <v>568</v>
      </c>
      <c r="C83" s="120">
        <v>84331</v>
      </c>
      <c r="D83" s="120">
        <v>82340</v>
      </c>
      <c r="E83" s="120">
        <f t="shared" si="2"/>
        <v>84331</v>
      </c>
      <c r="F83" s="33" t="s">
        <v>569</v>
      </c>
      <c r="G83">
        <f t="shared" si="3"/>
        <v>79</v>
      </c>
    </row>
    <row r="84" spans="1:7" ht="33">
      <c r="A84" s="32">
        <v>80</v>
      </c>
      <c r="B84" s="33" t="s">
        <v>570</v>
      </c>
      <c r="C84" s="120">
        <v>88024</v>
      </c>
      <c r="D84" s="120">
        <v>86885</v>
      </c>
      <c r="E84" s="120">
        <f t="shared" si="2"/>
        <v>88024</v>
      </c>
      <c r="F84" s="33" t="s">
        <v>571</v>
      </c>
      <c r="G84">
        <f t="shared" si="3"/>
        <v>80</v>
      </c>
    </row>
    <row r="85" spans="1:7" ht="66">
      <c r="A85" s="32">
        <v>81</v>
      </c>
      <c r="B85" s="33" t="s">
        <v>572</v>
      </c>
      <c r="C85" s="120">
        <v>92264</v>
      </c>
      <c r="D85" s="120">
        <v>91243</v>
      </c>
      <c r="E85" s="120">
        <f t="shared" si="2"/>
        <v>92264</v>
      </c>
      <c r="F85" s="33" t="s">
        <v>573</v>
      </c>
      <c r="G85">
        <f t="shared" si="3"/>
        <v>81</v>
      </c>
    </row>
    <row r="86" spans="1:7" ht="33">
      <c r="A86" s="32">
        <v>82</v>
      </c>
      <c r="B86" s="33" t="s">
        <v>574</v>
      </c>
      <c r="C86" s="120">
        <v>82674</v>
      </c>
      <c r="D86" s="120">
        <v>80059</v>
      </c>
      <c r="E86" s="120">
        <f t="shared" si="2"/>
        <v>82674</v>
      </c>
      <c r="F86" s="33" t="s">
        <v>575</v>
      </c>
      <c r="G86">
        <f t="shared" si="3"/>
        <v>82</v>
      </c>
    </row>
    <row r="87" spans="1:7" ht="33">
      <c r="A87" s="32">
        <v>83</v>
      </c>
      <c r="B87" s="121" t="s">
        <v>576</v>
      </c>
      <c r="C87" s="120">
        <v>82970</v>
      </c>
      <c r="D87" s="120">
        <v>81863</v>
      </c>
      <c r="E87" s="120">
        <f t="shared" si="2"/>
        <v>82970</v>
      </c>
      <c r="F87" s="33" t="s">
        <v>577</v>
      </c>
      <c r="G87">
        <f t="shared" si="3"/>
        <v>83</v>
      </c>
    </row>
    <row r="88" spans="1:7" ht="33">
      <c r="A88" s="32">
        <v>84</v>
      </c>
      <c r="B88" s="33" t="s">
        <v>578</v>
      </c>
      <c r="C88" s="120">
        <v>101865</v>
      </c>
      <c r="D88" s="120">
        <v>99041</v>
      </c>
      <c r="E88" s="120">
        <f t="shared" si="2"/>
        <v>101865</v>
      </c>
      <c r="F88" s="33" t="s">
        <v>579</v>
      </c>
      <c r="G88">
        <f t="shared" si="3"/>
        <v>84</v>
      </c>
    </row>
    <row r="89" spans="1:7" ht="82.5">
      <c r="A89" s="32">
        <v>85</v>
      </c>
      <c r="B89" s="33" t="s">
        <v>580</v>
      </c>
      <c r="C89" s="120">
        <v>96941</v>
      </c>
      <c r="D89" s="120">
        <v>95529</v>
      </c>
      <c r="E89" s="120">
        <f t="shared" si="2"/>
        <v>96941</v>
      </c>
      <c r="F89" s="33" t="s">
        <v>581</v>
      </c>
      <c r="G89">
        <f t="shared" si="3"/>
        <v>85</v>
      </c>
    </row>
    <row r="90" spans="1:7" ht="49.5">
      <c r="A90" s="32">
        <v>86</v>
      </c>
      <c r="B90" s="33" t="s">
        <v>582</v>
      </c>
      <c r="C90" s="120">
        <v>96191</v>
      </c>
      <c r="D90" s="120">
        <v>94653</v>
      </c>
      <c r="E90" s="120">
        <f t="shared" si="2"/>
        <v>96191</v>
      </c>
      <c r="F90" s="33" t="s">
        <v>583</v>
      </c>
      <c r="G90">
        <f t="shared" si="3"/>
        <v>86</v>
      </c>
    </row>
    <row r="91" spans="1:7" ht="49.5">
      <c r="A91" s="32">
        <v>87</v>
      </c>
      <c r="B91" s="33" t="s">
        <v>584</v>
      </c>
      <c r="C91" s="120">
        <v>95697</v>
      </c>
      <c r="D91" s="120">
        <v>94080</v>
      </c>
      <c r="E91" s="120">
        <f t="shared" si="2"/>
        <v>95697</v>
      </c>
      <c r="F91" s="33" t="s">
        <v>585</v>
      </c>
      <c r="G91">
        <f t="shared" si="3"/>
        <v>87</v>
      </c>
    </row>
    <row r="92" spans="1:7" ht="33">
      <c r="A92" s="32">
        <v>88</v>
      </c>
      <c r="B92" s="33" t="s">
        <v>586</v>
      </c>
      <c r="C92" s="120">
        <v>85904</v>
      </c>
      <c r="D92" s="120">
        <v>84926</v>
      </c>
      <c r="E92" s="120">
        <f t="shared" si="2"/>
        <v>85904</v>
      </c>
      <c r="F92" s="33" t="s">
        <v>587</v>
      </c>
      <c r="G92">
        <f t="shared" si="3"/>
        <v>88</v>
      </c>
    </row>
    <row r="93" spans="1:7" ht="49.5">
      <c r="A93" s="32">
        <v>89</v>
      </c>
      <c r="B93" s="33" t="s">
        <v>588</v>
      </c>
      <c r="C93" s="120">
        <v>84417</v>
      </c>
      <c r="D93" s="120">
        <v>82639</v>
      </c>
      <c r="E93" s="120">
        <f t="shared" si="2"/>
        <v>84417</v>
      </c>
      <c r="F93" s="33" t="s">
        <v>589</v>
      </c>
      <c r="G93">
        <f t="shared" si="3"/>
        <v>89</v>
      </c>
    </row>
    <row r="94" spans="1:7" ht="49.5">
      <c r="A94" s="32">
        <v>90</v>
      </c>
      <c r="B94" s="33" t="s">
        <v>590</v>
      </c>
      <c r="C94" s="120">
        <v>88124</v>
      </c>
      <c r="D94" s="120">
        <v>86167</v>
      </c>
      <c r="E94" s="120">
        <f t="shared" si="2"/>
        <v>88124</v>
      </c>
      <c r="F94" s="33" t="s">
        <v>591</v>
      </c>
      <c r="G94">
        <f t="shared" si="3"/>
        <v>90</v>
      </c>
    </row>
    <row r="95" spans="1:7" ht="99">
      <c r="A95" s="32">
        <v>91</v>
      </c>
      <c r="B95" s="33" t="s">
        <v>592</v>
      </c>
      <c r="C95" s="120">
        <v>67697</v>
      </c>
      <c r="D95" s="120">
        <v>65404</v>
      </c>
      <c r="E95" s="120">
        <f t="shared" si="2"/>
        <v>67697</v>
      </c>
      <c r="F95" s="33" t="s">
        <v>593</v>
      </c>
      <c r="G95">
        <f t="shared" si="3"/>
        <v>91</v>
      </c>
    </row>
    <row r="96" spans="1:7" ht="49.5">
      <c r="A96" s="32">
        <v>92</v>
      </c>
      <c r="B96" s="33" t="s">
        <v>594</v>
      </c>
      <c r="C96" s="120">
        <v>97000</v>
      </c>
      <c r="D96" s="120">
        <v>95838</v>
      </c>
      <c r="E96" s="120">
        <f t="shared" si="2"/>
        <v>97000</v>
      </c>
      <c r="F96" s="33" t="s">
        <v>595</v>
      </c>
      <c r="G96">
        <f t="shared" si="3"/>
        <v>92</v>
      </c>
    </row>
    <row r="97" spans="1:7" ht="115.5">
      <c r="A97" s="32">
        <v>93</v>
      </c>
      <c r="B97" s="33" t="s">
        <v>596</v>
      </c>
      <c r="C97" s="120">
        <v>76762</v>
      </c>
      <c r="D97" s="120">
        <v>72343</v>
      </c>
      <c r="E97" s="120">
        <f t="shared" si="2"/>
        <v>76762</v>
      </c>
      <c r="F97" s="33" t="s">
        <v>597</v>
      </c>
      <c r="G97">
        <f t="shared" si="3"/>
        <v>93</v>
      </c>
    </row>
    <row r="98" spans="1:7">
      <c r="A98" s="32">
        <v>94</v>
      </c>
      <c r="B98" s="33" t="s">
        <v>598</v>
      </c>
      <c r="C98" s="120"/>
      <c r="D98" s="120">
        <v>91745</v>
      </c>
      <c r="E98" s="120">
        <f t="shared" si="2"/>
        <v>91745</v>
      </c>
      <c r="F98" s="33" t="s">
        <v>599</v>
      </c>
      <c r="G98">
        <f t="shared" si="3"/>
        <v>94</v>
      </c>
    </row>
    <row r="99" spans="1:7" ht="33">
      <c r="A99" s="32">
        <v>95</v>
      </c>
      <c r="B99" s="33" t="s">
        <v>600</v>
      </c>
      <c r="C99" s="120">
        <v>70060</v>
      </c>
      <c r="D99" s="120">
        <v>68531</v>
      </c>
      <c r="E99" s="120">
        <f t="shared" si="2"/>
        <v>70060</v>
      </c>
      <c r="F99" s="33" t="s">
        <v>601</v>
      </c>
      <c r="G99">
        <f t="shared" si="3"/>
        <v>95</v>
      </c>
    </row>
    <row r="100" spans="1:7" ht="82.5">
      <c r="A100" s="32">
        <v>96</v>
      </c>
      <c r="B100" s="33" t="s">
        <v>602</v>
      </c>
      <c r="C100" s="120">
        <v>68489</v>
      </c>
      <c r="D100" s="120">
        <v>67584</v>
      </c>
      <c r="E100" s="120">
        <f t="shared" si="2"/>
        <v>68489</v>
      </c>
      <c r="F100" s="33" t="s">
        <v>603</v>
      </c>
      <c r="G100">
        <f t="shared" si="3"/>
        <v>96</v>
      </c>
    </row>
    <row r="101" spans="1:7" ht="66">
      <c r="A101" s="32">
        <v>97</v>
      </c>
      <c r="B101" s="33" t="s">
        <v>604</v>
      </c>
      <c r="C101" s="120">
        <v>66340</v>
      </c>
      <c r="D101" s="120">
        <v>64618</v>
      </c>
      <c r="E101" s="120">
        <f t="shared" si="2"/>
        <v>66340</v>
      </c>
      <c r="F101" s="33" t="s">
        <v>605</v>
      </c>
      <c r="G101">
        <f t="shared" si="3"/>
        <v>97</v>
      </c>
    </row>
    <row r="102" spans="1:7" ht="49.5">
      <c r="A102" s="32">
        <v>98</v>
      </c>
      <c r="B102" s="33" t="s">
        <v>606</v>
      </c>
      <c r="C102" s="120">
        <v>67312</v>
      </c>
      <c r="D102" s="120">
        <v>65043</v>
      </c>
      <c r="E102" s="120">
        <f t="shared" si="2"/>
        <v>67312</v>
      </c>
      <c r="F102" s="33" t="s">
        <v>607</v>
      </c>
      <c r="G102">
        <f t="shared" si="3"/>
        <v>98</v>
      </c>
    </row>
    <row r="103" spans="1:7" ht="33">
      <c r="A103" s="32">
        <v>99</v>
      </c>
      <c r="B103" s="33" t="s">
        <v>608</v>
      </c>
      <c r="C103" s="120">
        <v>71889</v>
      </c>
      <c r="D103" s="120">
        <v>70635</v>
      </c>
      <c r="E103" s="120">
        <f t="shared" si="2"/>
        <v>71889</v>
      </c>
      <c r="F103" s="33" t="s">
        <v>609</v>
      </c>
      <c r="G103">
        <f t="shared" si="3"/>
        <v>99</v>
      </c>
    </row>
    <row r="104" spans="1:7" ht="33">
      <c r="A104" s="32">
        <v>100</v>
      </c>
      <c r="B104" s="33" t="s">
        <v>610</v>
      </c>
      <c r="C104" s="120">
        <v>69996</v>
      </c>
      <c r="D104" s="120">
        <v>67541</v>
      </c>
      <c r="E104" s="120">
        <f t="shared" si="2"/>
        <v>69996</v>
      </c>
      <c r="F104" s="33" t="s">
        <v>611</v>
      </c>
      <c r="G104">
        <f t="shared" si="3"/>
        <v>100</v>
      </c>
    </row>
    <row r="105" spans="1:7" ht="115.5">
      <c r="A105" s="32">
        <v>101</v>
      </c>
      <c r="B105" s="33" t="s">
        <v>612</v>
      </c>
      <c r="C105" s="120">
        <v>79910</v>
      </c>
      <c r="D105" s="120">
        <v>77322</v>
      </c>
      <c r="E105" s="120">
        <f t="shared" si="2"/>
        <v>79910</v>
      </c>
      <c r="F105" s="33" t="s">
        <v>613</v>
      </c>
      <c r="G105">
        <f t="shared" si="3"/>
        <v>101</v>
      </c>
    </row>
    <row r="106" spans="1:7" ht="33">
      <c r="A106" s="32">
        <v>102</v>
      </c>
      <c r="B106" s="33" t="s">
        <v>614</v>
      </c>
      <c r="C106" s="120">
        <v>68249</v>
      </c>
      <c r="D106" s="120">
        <v>66581</v>
      </c>
      <c r="E106" s="120">
        <f t="shared" si="2"/>
        <v>68249</v>
      </c>
      <c r="F106" s="33" t="s">
        <v>615</v>
      </c>
      <c r="G106">
        <f t="shared" si="3"/>
        <v>102</v>
      </c>
    </row>
    <row r="107" spans="1:7">
      <c r="A107" s="32">
        <v>103</v>
      </c>
      <c r="B107" s="33" t="s">
        <v>616</v>
      </c>
      <c r="C107" s="120">
        <v>101562</v>
      </c>
      <c r="D107" s="120">
        <v>98300</v>
      </c>
      <c r="E107" s="120">
        <f t="shared" si="2"/>
        <v>101562</v>
      </c>
      <c r="F107" s="33" t="s">
        <v>617</v>
      </c>
      <c r="G107">
        <f t="shared" si="3"/>
        <v>103</v>
      </c>
    </row>
    <row r="108" spans="1:7" ht="33">
      <c r="A108" s="32">
        <v>104</v>
      </c>
      <c r="B108" s="33" t="s">
        <v>618</v>
      </c>
      <c r="C108" s="120">
        <v>95387</v>
      </c>
      <c r="D108" s="120">
        <v>93999</v>
      </c>
      <c r="E108" s="120">
        <f t="shared" si="2"/>
        <v>95387</v>
      </c>
      <c r="F108" s="33" t="s">
        <v>619</v>
      </c>
      <c r="G108">
        <f t="shared" si="3"/>
        <v>104</v>
      </c>
    </row>
    <row r="109" spans="1:7" ht="66">
      <c r="A109" s="32">
        <v>105</v>
      </c>
      <c r="B109" s="33" t="s">
        <v>620</v>
      </c>
      <c r="C109" s="120">
        <v>89866</v>
      </c>
      <c r="D109" s="120">
        <v>88341</v>
      </c>
      <c r="E109" s="120">
        <f t="shared" si="2"/>
        <v>89866</v>
      </c>
      <c r="F109" s="33" t="s">
        <v>621</v>
      </c>
      <c r="G109">
        <f t="shared" si="3"/>
        <v>105</v>
      </c>
    </row>
    <row r="110" spans="1:7" ht="49.5">
      <c r="A110" s="32">
        <v>106</v>
      </c>
      <c r="B110" s="33" t="s">
        <v>622</v>
      </c>
      <c r="C110" s="120">
        <v>84345</v>
      </c>
      <c r="D110" s="120">
        <v>82876</v>
      </c>
      <c r="E110" s="120">
        <f t="shared" si="2"/>
        <v>84345</v>
      </c>
      <c r="F110" s="33" t="s">
        <v>623</v>
      </c>
      <c r="G110">
        <f t="shared" si="3"/>
        <v>106</v>
      </c>
    </row>
    <row r="111" spans="1:7">
      <c r="A111" s="32">
        <v>107</v>
      </c>
      <c r="B111" s="33" t="s">
        <v>624</v>
      </c>
      <c r="C111" s="120"/>
      <c r="D111" s="120"/>
      <c r="E111" s="120">
        <f t="shared" si="2"/>
        <v>0</v>
      </c>
      <c r="F111" s="33" t="s">
        <v>625</v>
      </c>
      <c r="G111">
        <f t="shared" si="3"/>
        <v>107</v>
      </c>
    </row>
    <row r="112" spans="1:7" ht="49.5">
      <c r="A112" s="32">
        <v>108</v>
      </c>
      <c r="B112" s="33" t="s">
        <v>626</v>
      </c>
      <c r="C112" s="120">
        <v>77343</v>
      </c>
      <c r="D112" s="120">
        <v>76821</v>
      </c>
      <c r="E112" s="120">
        <f t="shared" si="2"/>
        <v>77343</v>
      </c>
      <c r="F112" s="33" t="s">
        <v>627</v>
      </c>
      <c r="G112">
        <f t="shared" si="3"/>
        <v>108</v>
      </c>
    </row>
    <row r="113" spans="1:7" ht="115.5">
      <c r="A113" s="32">
        <v>109</v>
      </c>
      <c r="B113" s="33" t="s">
        <v>628</v>
      </c>
      <c r="C113" s="120">
        <v>63364</v>
      </c>
      <c r="D113" s="120">
        <v>61591</v>
      </c>
      <c r="E113" s="120">
        <f t="shared" si="2"/>
        <v>63364</v>
      </c>
      <c r="F113" s="33" t="s">
        <v>629</v>
      </c>
      <c r="G113">
        <f t="shared" si="3"/>
        <v>109</v>
      </c>
    </row>
    <row r="114" spans="1:7" ht="33">
      <c r="A114" s="32">
        <v>110</v>
      </c>
      <c r="B114" s="33" t="s">
        <v>630</v>
      </c>
      <c r="C114" s="120">
        <v>77875</v>
      </c>
      <c r="D114" s="120">
        <v>76256</v>
      </c>
      <c r="E114" s="120">
        <f t="shared" si="2"/>
        <v>77875</v>
      </c>
      <c r="F114" s="33" t="s">
        <v>631</v>
      </c>
      <c r="G114">
        <f t="shared" si="3"/>
        <v>110</v>
      </c>
    </row>
    <row r="115" spans="1:7" ht="115.5">
      <c r="A115" s="32">
        <v>111</v>
      </c>
      <c r="B115" s="33" t="s">
        <v>632</v>
      </c>
      <c r="C115" s="120">
        <v>66495</v>
      </c>
      <c r="D115" s="120">
        <v>65491</v>
      </c>
      <c r="E115" s="120">
        <f t="shared" si="2"/>
        <v>66495</v>
      </c>
      <c r="F115" s="33" t="s">
        <v>633</v>
      </c>
      <c r="G115">
        <f t="shared" si="3"/>
        <v>111</v>
      </c>
    </row>
    <row r="116" spans="1:7" ht="49.5">
      <c r="A116" s="32">
        <v>112</v>
      </c>
      <c r="B116" s="33" t="s">
        <v>634</v>
      </c>
      <c r="C116" s="120">
        <v>78625</v>
      </c>
      <c r="D116" s="120">
        <v>77702</v>
      </c>
      <c r="E116" s="120">
        <f t="shared" si="2"/>
        <v>78625</v>
      </c>
      <c r="F116" s="33" t="s">
        <v>635</v>
      </c>
      <c r="G116">
        <f t="shared" si="3"/>
        <v>112</v>
      </c>
    </row>
    <row r="117" spans="1:7" ht="49.5">
      <c r="A117" s="32">
        <v>113</v>
      </c>
      <c r="B117" s="33" t="s">
        <v>636</v>
      </c>
      <c r="C117" s="120">
        <v>77470</v>
      </c>
      <c r="D117" s="120">
        <v>75785</v>
      </c>
      <c r="E117" s="120">
        <f t="shared" si="2"/>
        <v>77470</v>
      </c>
      <c r="F117" s="33" t="s">
        <v>637</v>
      </c>
      <c r="G117">
        <f t="shared" si="3"/>
        <v>113</v>
      </c>
    </row>
    <row r="118" spans="1:7" ht="33">
      <c r="A118" s="32">
        <v>114</v>
      </c>
      <c r="B118" s="33" t="s">
        <v>638</v>
      </c>
      <c r="C118" s="120">
        <v>67231</v>
      </c>
      <c r="D118" s="120">
        <v>65828</v>
      </c>
      <c r="E118" s="120">
        <f t="shared" si="2"/>
        <v>67231</v>
      </c>
      <c r="F118" s="33" t="s">
        <v>639</v>
      </c>
      <c r="G118">
        <f t="shared" si="3"/>
        <v>114</v>
      </c>
    </row>
    <row r="119" spans="1:7" ht="33">
      <c r="A119" s="32">
        <v>115</v>
      </c>
      <c r="B119" s="33" t="s">
        <v>640</v>
      </c>
      <c r="C119" s="120">
        <v>75202</v>
      </c>
      <c r="D119" s="120">
        <v>73483</v>
      </c>
      <c r="E119" s="120">
        <f t="shared" si="2"/>
        <v>75202</v>
      </c>
      <c r="F119" s="33" t="s">
        <v>641</v>
      </c>
      <c r="G119">
        <f t="shared" si="3"/>
        <v>115</v>
      </c>
    </row>
    <row r="120" spans="1:7" ht="33">
      <c r="A120" s="32">
        <v>116</v>
      </c>
      <c r="B120" s="33" t="s">
        <v>642</v>
      </c>
      <c r="C120" s="120">
        <v>73207</v>
      </c>
      <c r="D120" s="120">
        <v>71666</v>
      </c>
      <c r="E120" s="120">
        <f t="shared" si="2"/>
        <v>73207</v>
      </c>
      <c r="F120" s="33" t="s">
        <v>643</v>
      </c>
      <c r="G120">
        <f t="shared" si="3"/>
        <v>116</v>
      </c>
    </row>
    <row r="121" spans="1:7" ht="33">
      <c r="A121" s="32">
        <v>117</v>
      </c>
      <c r="B121" s="33" t="s">
        <v>644</v>
      </c>
      <c r="C121" s="120">
        <v>70567</v>
      </c>
      <c r="D121" s="120">
        <v>69011</v>
      </c>
      <c r="E121" s="120">
        <f t="shared" si="2"/>
        <v>70567</v>
      </c>
      <c r="F121" s="33" t="s">
        <v>645</v>
      </c>
      <c r="G121">
        <f t="shared" si="3"/>
        <v>117</v>
      </c>
    </row>
    <row r="122" spans="1:7" ht="33">
      <c r="A122" s="32">
        <v>118</v>
      </c>
      <c r="B122" s="33" t="s">
        <v>646</v>
      </c>
      <c r="C122" s="120">
        <v>74634</v>
      </c>
      <c r="D122" s="120">
        <v>73278</v>
      </c>
      <c r="E122" s="120">
        <f t="shared" si="2"/>
        <v>74634</v>
      </c>
      <c r="F122" s="33" t="s">
        <v>647</v>
      </c>
      <c r="G122">
        <f t="shared" si="3"/>
        <v>118</v>
      </c>
    </row>
    <row r="123" spans="1:7" ht="33">
      <c r="A123" s="32">
        <v>119</v>
      </c>
      <c r="B123" s="33" t="s">
        <v>648</v>
      </c>
      <c r="C123" s="120"/>
      <c r="D123" s="120"/>
      <c r="E123" s="120">
        <f t="shared" si="2"/>
        <v>0</v>
      </c>
      <c r="F123" s="33" t="s">
        <v>649</v>
      </c>
      <c r="G123">
        <f t="shared" si="3"/>
        <v>119</v>
      </c>
    </row>
    <row r="124" spans="1:7" ht="49.5">
      <c r="A124" s="32">
        <v>120</v>
      </c>
      <c r="B124" s="33" t="s">
        <v>650</v>
      </c>
      <c r="C124" s="120">
        <v>103045</v>
      </c>
      <c r="D124" s="120">
        <v>101578</v>
      </c>
      <c r="E124" s="120">
        <f t="shared" si="2"/>
        <v>103045</v>
      </c>
      <c r="F124" s="33" t="s">
        <v>651</v>
      </c>
      <c r="G124">
        <f t="shared" si="3"/>
        <v>120</v>
      </c>
    </row>
    <row r="125" spans="1:7" ht="49.5">
      <c r="A125" s="32">
        <v>121</v>
      </c>
      <c r="B125" s="33" t="s">
        <v>652</v>
      </c>
      <c r="C125" s="120">
        <v>95201</v>
      </c>
      <c r="D125" s="120">
        <v>94311</v>
      </c>
      <c r="E125" s="120">
        <f t="shared" si="2"/>
        <v>95201</v>
      </c>
      <c r="F125" s="33" t="s">
        <v>651</v>
      </c>
      <c r="G125">
        <f t="shared" si="3"/>
        <v>121</v>
      </c>
    </row>
    <row r="126" spans="1:7" ht="33">
      <c r="A126" s="32">
        <v>122</v>
      </c>
      <c r="B126" s="33" t="s">
        <v>653</v>
      </c>
      <c r="C126" s="120">
        <v>86394</v>
      </c>
      <c r="D126" s="120">
        <v>85836</v>
      </c>
      <c r="E126" s="120">
        <f t="shared" si="2"/>
        <v>86394</v>
      </c>
      <c r="F126" s="33" t="s">
        <v>654</v>
      </c>
      <c r="G126">
        <f t="shared" si="3"/>
        <v>122</v>
      </c>
    </row>
    <row r="127" spans="1:7" ht="66">
      <c r="A127" s="32">
        <v>123</v>
      </c>
      <c r="B127" s="33" t="s">
        <v>655</v>
      </c>
      <c r="C127" s="120"/>
      <c r="D127" s="120"/>
      <c r="E127" s="120">
        <f t="shared" si="2"/>
        <v>0</v>
      </c>
      <c r="F127" s="33" t="s">
        <v>656</v>
      </c>
      <c r="G127">
        <f t="shared" si="3"/>
        <v>123</v>
      </c>
    </row>
    <row r="128" spans="1:7" ht="33">
      <c r="A128" s="32">
        <v>124</v>
      </c>
      <c r="B128" s="33" t="s">
        <v>657</v>
      </c>
      <c r="C128" s="120"/>
      <c r="D128" s="120">
        <v>120614</v>
      </c>
      <c r="E128" s="120">
        <f t="shared" si="2"/>
        <v>120614</v>
      </c>
      <c r="F128" s="33" t="s">
        <v>658</v>
      </c>
      <c r="G128">
        <f t="shared" si="3"/>
        <v>124</v>
      </c>
    </row>
    <row r="129" spans="1:7" ht="33">
      <c r="A129" s="32">
        <v>125</v>
      </c>
      <c r="B129" s="33" t="s">
        <v>659</v>
      </c>
      <c r="C129" s="120"/>
      <c r="D129" s="120">
        <v>113072</v>
      </c>
      <c r="E129" s="120">
        <f t="shared" si="2"/>
        <v>113072</v>
      </c>
      <c r="F129" s="33" t="s">
        <v>660</v>
      </c>
      <c r="G129">
        <f t="shared" si="3"/>
        <v>125</v>
      </c>
    </row>
    <row r="130" spans="1:7">
      <c r="A130" s="32">
        <v>126</v>
      </c>
      <c r="B130" s="33" t="s">
        <v>661</v>
      </c>
      <c r="C130" s="120">
        <v>103552</v>
      </c>
      <c r="D130" s="120">
        <v>103725</v>
      </c>
      <c r="E130" s="120">
        <f t="shared" si="2"/>
        <v>103552</v>
      </c>
      <c r="F130" s="33" t="s">
        <v>662</v>
      </c>
      <c r="G130">
        <f t="shared" si="3"/>
        <v>126</v>
      </c>
    </row>
    <row r="131" spans="1:7" ht="49.5">
      <c r="A131" s="32">
        <v>127</v>
      </c>
      <c r="B131" s="33" t="s">
        <v>663</v>
      </c>
      <c r="C131" s="120">
        <v>82527</v>
      </c>
      <c r="D131" s="120">
        <v>79849</v>
      </c>
      <c r="E131" s="120">
        <f t="shared" si="2"/>
        <v>82527</v>
      </c>
      <c r="F131" s="33" t="s">
        <v>664</v>
      </c>
      <c r="G131">
        <f t="shared" si="3"/>
        <v>127</v>
      </c>
    </row>
    <row r="132" spans="1:7" ht="33">
      <c r="A132" s="32">
        <v>128</v>
      </c>
      <c r="B132" s="33" t="s">
        <v>665</v>
      </c>
      <c r="C132" s="120">
        <v>83850</v>
      </c>
      <c r="D132" s="120">
        <v>80713</v>
      </c>
      <c r="E132" s="120">
        <f t="shared" si="2"/>
        <v>83850</v>
      </c>
      <c r="F132" s="33" t="s">
        <v>666</v>
      </c>
      <c r="G132">
        <f t="shared" si="3"/>
        <v>128</v>
      </c>
    </row>
    <row r="133" spans="1:7">
      <c r="A133" s="32">
        <v>129</v>
      </c>
      <c r="B133" s="33" t="s">
        <v>667</v>
      </c>
      <c r="C133" s="120">
        <v>78695</v>
      </c>
      <c r="D133" s="120">
        <v>76443</v>
      </c>
      <c r="E133" s="120">
        <f t="shared" si="2"/>
        <v>78695</v>
      </c>
      <c r="F133" s="33" t="s">
        <v>668</v>
      </c>
      <c r="G133">
        <f t="shared" si="3"/>
        <v>129</v>
      </c>
    </row>
    <row r="134" spans="1:7" ht="33">
      <c r="A134" s="32">
        <v>130</v>
      </c>
      <c r="B134" s="33" t="s">
        <v>669</v>
      </c>
      <c r="C134" s="120"/>
      <c r="D134" s="120"/>
      <c r="E134" s="120">
        <f t="shared" ref="E134:E143" si="4">+IF(C134="",D134,C134)</f>
        <v>0</v>
      </c>
      <c r="F134" s="33" t="s">
        <v>670</v>
      </c>
      <c r="G134">
        <f t="shared" ref="G134:G142" si="5">+A134</f>
        <v>130</v>
      </c>
    </row>
    <row r="135" spans="1:7" ht="33">
      <c r="A135" s="32">
        <v>131</v>
      </c>
      <c r="B135" s="33" t="s">
        <v>671</v>
      </c>
      <c r="C135" s="120">
        <v>71863</v>
      </c>
      <c r="D135" s="120">
        <v>70032</v>
      </c>
      <c r="E135" s="120">
        <f t="shared" si="4"/>
        <v>71863</v>
      </c>
      <c r="F135" s="33" t="s">
        <v>672</v>
      </c>
      <c r="G135">
        <f t="shared" si="5"/>
        <v>131</v>
      </c>
    </row>
    <row r="136" spans="1:7" ht="33">
      <c r="A136" s="32">
        <v>132</v>
      </c>
      <c r="B136" s="33" t="s">
        <v>673</v>
      </c>
      <c r="C136" s="120"/>
      <c r="D136" s="120"/>
      <c r="E136" s="120">
        <f t="shared" si="4"/>
        <v>0</v>
      </c>
      <c r="F136" s="33" t="s">
        <v>674</v>
      </c>
      <c r="G136">
        <f t="shared" si="5"/>
        <v>132</v>
      </c>
    </row>
    <row r="137" spans="1:7" ht="49.5">
      <c r="A137" s="32">
        <v>133</v>
      </c>
      <c r="B137" s="33" t="s">
        <v>675</v>
      </c>
      <c r="C137" s="120">
        <v>82603</v>
      </c>
      <c r="D137" s="120">
        <v>80553</v>
      </c>
      <c r="E137" s="120">
        <f t="shared" si="4"/>
        <v>82603</v>
      </c>
      <c r="F137" s="33" t="s">
        <v>676</v>
      </c>
      <c r="G137">
        <f t="shared" si="5"/>
        <v>133</v>
      </c>
    </row>
    <row r="138" spans="1:7" ht="33">
      <c r="A138" s="32">
        <v>134</v>
      </c>
      <c r="B138" s="33" t="s">
        <v>677</v>
      </c>
      <c r="C138" s="120">
        <v>66662</v>
      </c>
      <c r="D138" s="120">
        <v>65052</v>
      </c>
      <c r="E138" s="120">
        <f t="shared" si="4"/>
        <v>66662</v>
      </c>
      <c r="F138" s="33" t="s">
        <v>678</v>
      </c>
      <c r="G138">
        <f t="shared" si="5"/>
        <v>134</v>
      </c>
    </row>
    <row r="139" spans="1:7" ht="66">
      <c r="A139" s="32">
        <v>135</v>
      </c>
      <c r="B139" s="33" t="s">
        <v>679</v>
      </c>
      <c r="C139" s="120">
        <v>66630</v>
      </c>
      <c r="D139" s="120">
        <v>65674</v>
      </c>
      <c r="E139" s="120">
        <f t="shared" si="4"/>
        <v>66630</v>
      </c>
      <c r="F139" s="33" t="s">
        <v>680</v>
      </c>
      <c r="G139">
        <f t="shared" si="5"/>
        <v>135</v>
      </c>
    </row>
    <row r="140" spans="1:7" ht="66">
      <c r="A140" s="32">
        <v>136</v>
      </c>
      <c r="B140" s="33" t="s">
        <v>76</v>
      </c>
      <c r="C140" s="120">
        <v>94029</v>
      </c>
      <c r="D140" s="120">
        <v>91689</v>
      </c>
      <c r="E140" s="120">
        <f t="shared" si="4"/>
        <v>94029</v>
      </c>
      <c r="F140" s="33" t="s">
        <v>681</v>
      </c>
      <c r="G140">
        <f t="shared" si="5"/>
        <v>136</v>
      </c>
    </row>
    <row r="141" spans="1:7" ht="49.5">
      <c r="A141" s="32">
        <v>137</v>
      </c>
      <c r="B141" s="33" t="s">
        <v>682</v>
      </c>
      <c r="C141" s="120">
        <v>108666</v>
      </c>
      <c r="D141" s="120">
        <v>107249</v>
      </c>
      <c r="E141" s="120">
        <f t="shared" si="4"/>
        <v>108666</v>
      </c>
      <c r="F141" s="33" t="s">
        <v>683</v>
      </c>
      <c r="G141">
        <f t="shared" si="5"/>
        <v>137</v>
      </c>
    </row>
    <row r="142" spans="1:7">
      <c r="A142" s="32">
        <v>138</v>
      </c>
      <c r="B142" s="33" t="s">
        <v>684</v>
      </c>
      <c r="C142" s="120">
        <v>70290</v>
      </c>
      <c r="D142" s="120">
        <v>69417</v>
      </c>
      <c r="E142" s="120">
        <f t="shared" si="4"/>
        <v>70290</v>
      </c>
      <c r="F142" s="33" t="s">
        <v>685</v>
      </c>
      <c r="G142">
        <f t="shared" si="5"/>
        <v>138</v>
      </c>
    </row>
    <row r="143" spans="1:7" ht="33">
      <c r="A143" s="32">
        <v>139</v>
      </c>
      <c r="B143" s="33" t="s">
        <v>686</v>
      </c>
      <c r="C143" s="120">
        <v>85699</v>
      </c>
      <c r="D143" s="120">
        <v>84713</v>
      </c>
      <c r="E143" s="120">
        <f t="shared" si="4"/>
        <v>85699</v>
      </c>
      <c r="F143" s="33" t="s">
        <v>687</v>
      </c>
    </row>
  </sheetData>
  <mergeCells count="5">
    <mergeCell ref="A1:F1"/>
    <mergeCell ref="A3:A4"/>
    <mergeCell ref="B3:B4"/>
    <mergeCell ref="E3:E4"/>
    <mergeCell ref="F3:F4"/>
  </mergeCells>
  <phoneticPr fontId="2"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sheetPr codeName="Sheet53"/>
  <dimension ref="A1:Q120"/>
  <sheetViews>
    <sheetView view="pageBreakPreview" workbookViewId="0">
      <selection sqref="A1:F1"/>
    </sheetView>
  </sheetViews>
  <sheetFormatPr defaultRowHeight="16.5"/>
  <cols>
    <col min="1" max="1" width="8" style="4" customWidth="1"/>
    <col min="2" max="2" width="13.125" style="5" customWidth="1"/>
    <col min="3" max="3" width="13.125" style="37" customWidth="1"/>
    <col min="4" max="5" width="10.75" style="17" customWidth="1"/>
    <col min="6" max="6" width="47.75" style="5" customWidth="1"/>
    <col min="7" max="7" width="0" hidden="1" customWidth="1"/>
    <col min="15" max="15" width="9.375" style="17" bestFit="1" customWidth="1"/>
    <col min="17" max="17" width="9.375" bestFit="1" customWidth="1"/>
  </cols>
  <sheetData>
    <row r="1" spans="1:17" ht="33.75">
      <c r="A1" s="297" t="s">
        <v>732</v>
      </c>
      <c r="B1" s="297"/>
      <c r="C1" s="297"/>
      <c r="D1" s="297"/>
      <c r="E1" s="297"/>
      <c r="F1" s="297"/>
      <c r="G1">
        <v>0</v>
      </c>
    </row>
    <row r="3" spans="1:17">
      <c r="A3" s="27" t="s">
        <v>72</v>
      </c>
      <c r="B3" s="28" t="s">
        <v>73</v>
      </c>
      <c r="C3" s="29" t="s">
        <v>731</v>
      </c>
      <c r="D3" s="29" t="s">
        <v>730</v>
      </c>
      <c r="E3" s="30" t="s">
        <v>74</v>
      </c>
      <c r="F3" s="31" t="s">
        <v>75</v>
      </c>
    </row>
    <row r="4" spans="1:17" ht="33">
      <c r="A4" s="32">
        <v>1001</v>
      </c>
      <c r="B4" s="33" t="s">
        <v>76</v>
      </c>
      <c r="C4" s="34">
        <v>132631</v>
      </c>
      <c r="D4" s="35">
        <v>128126</v>
      </c>
      <c r="E4" s="35">
        <f>+IF(C4="",D4,C4)</f>
        <v>132631</v>
      </c>
      <c r="F4" s="33" t="s">
        <v>77</v>
      </c>
      <c r="G4">
        <f>+A4</f>
        <v>1001</v>
      </c>
      <c r="I4">
        <v>1001</v>
      </c>
      <c r="J4" t="s">
        <v>76</v>
      </c>
      <c r="K4" s="36">
        <v>128126</v>
      </c>
      <c r="M4">
        <v>1001</v>
      </c>
      <c r="N4" t="s">
        <v>76</v>
      </c>
      <c r="O4" s="17">
        <v>132631</v>
      </c>
      <c r="Q4" s="35">
        <f t="shared" ref="Q4:Q67" si="0">+IF(O4="",K4,O4)</f>
        <v>132631</v>
      </c>
    </row>
    <row r="5" spans="1:17" ht="33">
      <c r="A5" s="32">
        <v>1002</v>
      </c>
      <c r="B5" s="33" t="s">
        <v>11</v>
      </c>
      <c r="C5" s="34">
        <v>106846</v>
      </c>
      <c r="D5" s="35">
        <v>102628</v>
      </c>
      <c r="E5" s="35">
        <f t="shared" ref="E5:E68" si="1">+IF(C5="",D5,C5)</f>
        <v>106846</v>
      </c>
      <c r="F5" s="33" t="s">
        <v>78</v>
      </c>
      <c r="G5">
        <f t="shared" ref="G5:G68" si="2">+A5</f>
        <v>1002</v>
      </c>
      <c r="I5">
        <v>1002</v>
      </c>
      <c r="J5" t="s">
        <v>11</v>
      </c>
      <c r="K5" s="36">
        <v>102628</v>
      </c>
      <c r="M5">
        <v>1002</v>
      </c>
      <c r="N5" t="s">
        <v>11</v>
      </c>
      <c r="O5" s="17">
        <v>106846</v>
      </c>
      <c r="Q5" s="35">
        <f t="shared" si="0"/>
        <v>106846</v>
      </c>
    </row>
    <row r="6" spans="1:17" ht="33">
      <c r="A6" s="32">
        <v>1003</v>
      </c>
      <c r="B6" s="33" t="s">
        <v>79</v>
      </c>
      <c r="C6" s="34">
        <v>127391</v>
      </c>
      <c r="D6" s="35">
        <v>123074</v>
      </c>
      <c r="E6" s="35">
        <f t="shared" si="1"/>
        <v>127391</v>
      </c>
      <c r="F6" s="33" t="s">
        <v>80</v>
      </c>
      <c r="G6">
        <f t="shared" si="2"/>
        <v>1003</v>
      </c>
      <c r="I6">
        <v>1003</v>
      </c>
      <c r="J6" t="s">
        <v>79</v>
      </c>
      <c r="K6" s="36">
        <v>123074</v>
      </c>
      <c r="M6">
        <v>1003</v>
      </c>
      <c r="N6" t="s">
        <v>79</v>
      </c>
      <c r="O6" s="17">
        <v>127391</v>
      </c>
      <c r="Q6" s="35">
        <f t="shared" si="0"/>
        <v>127391</v>
      </c>
    </row>
    <row r="7" spans="1:17" ht="33">
      <c r="A7" s="32">
        <v>1004</v>
      </c>
      <c r="B7" s="33" t="s">
        <v>81</v>
      </c>
      <c r="C7" s="34">
        <v>116344</v>
      </c>
      <c r="D7" s="35">
        <v>112847</v>
      </c>
      <c r="E7" s="35">
        <f t="shared" si="1"/>
        <v>116344</v>
      </c>
      <c r="F7" s="33" t="s">
        <v>82</v>
      </c>
      <c r="G7">
        <f t="shared" si="2"/>
        <v>1004</v>
      </c>
      <c r="I7">
        <v>1004</v>
      </c>
      <c r="J7" t="s">
        <v>81</v>
      </c>
      <c r="K7" s="36">
        <v>112847</v>
      </c>
      <c r="M7">
        <v>1004</v>
      </c>
      <c r="N7" t="s">
        <v>81</v>
      </c>
      <c r="O7" s="17">
        <v>116344</v>
      </c>
      <c r="Q7" s="35">
        <f t="shared" si="0"/>
        <v>116344</v>
      </c>
    </row>
    <row r="8" spans="1:17" ht="33">
      <c r="A8" s="32">
        <v>1005</v>
      </c>
      <c r="B8" s="33" t="s">
        <v>83</v>
      </c>
      <c r="C8" s="34">
        <v>138832</v>
      </c>
      <c r="D8" s="35">
        <v>132819</v>
      </c>
      <c r="E8" s="35">
        <f t="shared" si="1"/>
        <v>138832</v>
      </c>
      <c r="F8" s="33" t="s">
        <v>84</v>
      </c>
      <c r="G8">
        <f t="shared" si="2"/>
        <v>1005</v>
      </c>
      <c r="I8">
        <v>1005</v>
      </c>
      <c r="J8" t="s">
        <v>83</v>
      </c>
      <c r="K8" s="36">
        <v>132819</v>
      </c>
      <c r="M8">
        <v>1005</v>
      </c>
      <c r="N8" t="s">
        <v>83</v>
      </c>
      <c r="O8" s="17">
        <v>138832</v>
      </c>
      <c r="Q8" s="35">
        <f t="shared" si="0"/>
        <v>138832</v>
      </c>
    </row>
    <row r="9" spans="1:17" ht="33">
      <c r="A9" s="32">
        <v>1006</v>
      </c>
      <c r="B9" s="33" t="s">
        <v>85</v>
      </c>
      <c r="C9" s="34">
        <v>187771</v>
      </c>
      <c r="D9" s="35">
        <v>180153</v>
      </c>
      <c r="E9" s="35">
        <f t="shared" si="1"/>
        <v>187771</v>
      </c>
      <c r="F9" s="33" t="s">
        <v>86</v>
      </c>
      <c r="G9">
        <f t="shared" si="2"/>
        <v>1006</v>
      </c>
      <c r="I9">
        <v>1006</v>
      </c>
      <c r="J9" t="s">
        <v>85</v>
      </c>
      <c r="K9" s="36">
        <v>180153</v>
      </c>
      <c r="M9">
        <v>1006</v>
      </c>
      <c r="N9" t="s">
        <v>85</v>
      </c>
      <c r="O9" s="17">
        <v>187771</v>
      </c>
      <c r="Q9" s="35">
        <f t="shared" si="0"/>
        <v>187771</v>
      </c>
    </row>
    <row r="10" spans="1:17" ht="33">
      <c r="A10" s="32">
        <v>1007</v>
      </c>
      <c r="B10" s="33" t="s">
        <v>87</v>
      </c>
      <c r="C10" s="34">
        <v>179290</v>
      </c>
      <c r="D10" s="35">
        <v>174036</v>
      </c>
      <c r="E10" s="35">
        <f t="shared" si="1"/>
        <v>179290</v>
      </c>
      <c r="F10" s="33" t="s">
        <v>88</v>
      </c>
      <c r="G10">
        <f t="shared" si="2"/>
        <v>1007</v>
      </c>
      <c r="I10">
        <v>1007</v>
      </c>
      <c r="J10" t="s">
        <v>87</v>
      </c>
      <c r="K10" s="36">
        <v>174036</v>
      </c>
      <c r="M10">
        <v>1007</v>
      </c>
      <c r="N10" t="s">
        <v>87</v>
      </c>
      <c r="O10" s="17">
        <v>179290</v>
      </c>
      <c r="Q10" s="35">
        <f t="shared" si="0"/>
        <v>179290</v>
      </c>
    </row>
    <row r="11" spans="1:17" ht="33">
      <c r="A11" s="32">
        <v>1008</v>
      </c>
      <c r="B11" s="33" t="s">
        <v>89</v>
      </c>
      <c r="C11" s="34">
        <v>179665</v>
      </c>
      <c r="D11" s="35">
        <v>170033</v>
      </c>
      <c r="E11" s="35">
        <f t="shared" si="1"/>
        <v>179665</v>
      </c>
      <c r="F11" s="33" t="s">
        <v>90</v>
      </c>
      <c r="G11">
        <f t="shared" si="2"/>
        <v>1008</v>
      </c>
      <c r="I11">
        <v>1008</v>
      </c>
      <c r="J11" t="s">
        <v>89</v>
      </c>
      <c r="K11" s="36">
        <v>170033</v>
      </c>
      <c r="M11">
        <v>1008</v>
      </c>
      <c r="N11" t="s">
        <v>89</v>
      </c>
      <c r="O11" s="17">
        <v>179665</v>
      </c>
      <c r="Q11" s="35">
        <f t="shared" si="0"/>
        <v>179665</v>
      </c>
    </row>
    <row r="12" spans="1:17" ht="33">
      <c r="A12" s="32">
        <v>1009</v>
      </c>
      <c r="B12" s="33" t="s">
        <v>91</v>
      </c>
      <c r="C12" s="34">
        <v>162422</v>
      </c>
      <c r="D12" s="35">
        <v>156492</v>
      </c>
      <c r="E12" s="35">
        <f t="shared" si="1"/>
        <v>162422</v>
      </c>
      <c r="F12" s="33" t="s">
        <v>92</v>
      </c>
      <c r="G12">
        <f t="shared" si="2"/>
        <v>1009</v>
      </c>
      <c r="I12">
        <v>1009</v>
      </c>
      <c r="J12" t="s">
        <v>91</v>
      </c>
      <c r="K12" s="36">
        <v>156492</v>
      </c>
      <c r="M12">
        <v>1009</v>
      </c>
      <c r="N12" t="s">
        <v>91</v>
      </c>
      <c r="O12" s="17">
        <v>162422</v>
      </c>
      <c r="Q12" s="35">
        <f t="shared" si="0"/>
        <v>162422</v>
      </c>
    </row>
    <row r="13" spans="1:17" ht="33">
      <c r="A13" s="32">
        <v>1010</v>
      </c>
      <c r="B13" s="33" t="s">
        <v>93</v>
      </c>
      <c r="C13" s="34">
        <v>148955</v>
      </c>
      <c r="D13" s="35">
        <v>143643</v>
      </c>
      <c r="E13" s="35">
        <f t="shared" si="1"/>
        <v>148955</v>
      </c>
      <c r="F13" s="33" t="s">
        <v>94</v>
      </c>
      <c r="G13">
        <f t="shared" si="2"/>
        <v>1010</v>
      </c>
      <c r="I13">
        <v>1010</v>
      </c>
      <c r="J13" t="s">
        <v>93</v>
      </c>
      <c r="K13" s="36">
        <v>143643</v>
      </c>
      <c r="M13" t="s">
        <v>733</v>
      </c>
      <c r="N13" t="s">
        <v>93</v>
      </c>
      <c r="O13" s="17">
        <v>148955</v>
      </c>
      <c r="Q13" s="35">
        <f t="shared" si="0"/>
        <v>148955</v>
      </c>
    </row>
    <row r="14" spans="1:17" ht="33">
      <c r="A14" s="32">
        <v>1011</v>
      </c>
      <c r="B14" s="33" t="s">
        <v>95</v>
      </c>
      <c r="C14" s="34">
        <v>163899</v>
      </c>
      <c r="D14" s="35">
        <v>156660</v>
      </c>
      <c r="E14" s="35">
        <f t="shared" si="1"/>
        <v>163899</v>
      </c>
      <c r="F14" s="33" t="s">
        <v>96</v>
      </c>
      <c r="G14">
        <f t="shared" si="2"/>
        <v>1011</v>
      </c>
      <c r="I14">
        <v>1011</v>
      </c>
      <c r="J14" t="s">
        <v>95</v>
      </c>
      <c r="K14" s="36">
        <v>156660</v>
      </c>
      <c r="M14">
        <v>1011</v>
      </c>
      <c r="N14" t="s">
        <v>95</v>
      </c>
      <c r="O14" s="17">
        <v>163899</v>
      </c>
      <c r="Q14" s="35">
        <f t="shared" si="0"/>
        <v>163899</v>
      </c>
    </row>
    <row r="15" spans="1:17" ht="33">
      <c r="A15" s="32">
        <v>1012</v>
      </c>
      <c r="B15" s="33" t="s">
        <v>97</v>
      </c>
      <c r="C15" s="34">
        <v>163001</v>
      </c>
      <c r="D15" s="35">
        <v>157183</v>
      </c>
      <c r="E15" s="35">
        <f t="shared" si="1"/>
        <v>163001</v>
      </c>
      <c r="F15" s="33" t="s">
        <v>98</v>
      </c>
      <c r="G15">
        <f t="shared" si="2"/>
        <v>1012</v>
      </c>
      <c r="I15">
        <v>1012</v>
      </c>
      <c r="J15" t="s">
        <v>97</v>
      </c>
      <c r="K15" s="36">
        <v>157183</v>
      </c>
      <c r="M15">
        <v>1012</v>
      </c>
      <c r="N15" t="s">
        <v>97</v>
      </c>
      <c r="O15" s="17">
        <v>163001</v>
      </c>
      <c r="Q15" s="35">
        <f t="shared" si="0"/>
        <v>163001</v>
      </c>
    </row>
    <row r="16" spans="1:17" ht="49.5">
      <c r="A16" s="32">
        <v>1013</v>
      </c>
      <c r="B16" s="33" t="s">
        <v>99</v>
      </c>
      <c r="C16" s="34">
        <v>167893</v>
      </c>
      <c r="D16" s="35">
        <v>161530</v>
      </c>
      <c r="E16" s="35">
        <f t="shared" si="1"/>
        <v>167893</v>
      </c>
      <c r="F16" s="33" t="s">
        <v>100</v>
      </c>
      <c r="G16">
        <f t="shared" si="2"/>
        <v>1013</v>
      </c>
      <c r="I16">
        <v>1013</v>
      </c>
      <c r="J16" t="s">
        <v>99</v>
      </c>
      <c r="K16" s="36">
        <v>161530</v>
      </c>
      <c r="M16">
        <v>1013</v>
      </c>
      <c r="N16" t="s">
        <v>99</v>
      </c>
      <c r="O16" s="17">
        <v>167893</v>
      </c>
      <c r="Q16" s="35">
        <f t="shared" si="0"/>
        <v>167893</v>
      </c>
    </row>
    <row r="17" spans="1:17" ht="33">
      <c r="A17" s="32">
        <v>1014</v>
      </c>
      <c r="B17" s="33" t="s">
        <v>101</v>
      </c>
      <c r="C17" s="34">
        <v>136757</v>
      </c>
      <c r="D17" s="35">
        <v>131456</v>
      </c>
      <c r="E17" s="35">
        <f t="shared" si="1"/>
        <v>136757</v>
      </c>
      <c r="F17" s="33" t="s">
        <v>102</v>
      </c>
      <c r="G17">
        <f t="shared" si="2"/>
        <v>1014</v>
      </c>
      <c r="I17">
        <v>1014</v>
      </c>
      <c r="J17" t="s">
        <v>101</v>
      </c>
      <c r="K17" s="36">
        <v>131456</v>
      </c>
      <c r="M17">
        <v>1014</v>
      </c>
      <c r="N17" t="s">
        <v>101</v>
      </c>
      <c r="O17" s="17">
        <v>136757</v>
      </c>
      <c r="Q17" s="35">
        <f t="shared" si="0"/>
        <v>136757</v>
      </c>
    </row>
    <row r="18" spans="1:17">
      <c r="A18" s="32">
        <v>1015</v>
      </c>
      <c r="B18" s="33" t="s">
        <v>103</v>
      </c>
      <c r="C18" s="34">
        <v>128508</v>
      </c>
      <c r="D18" s="35">
        <v>122918</v>
      </c>
      <c r="E18" s="35">
        <f t="shared" si="1"/>
        <v>128508</v>
      </c>
      <c r="F18" s="33" t="s">
        <v>104</v>
      </c>
      <c r="G18">
        <f t="shared" si="2"/>
        <v>1015</v>
      </c>
      <c r="I18">
        <v>1015</v>
      </c>
      <c r="J18" t="s">
        <v>103</v>
      </c>
      <c r="K18" s="36">
        <v>122918</v>
      </c>
      <c r="M18">
        <v>1015</v>
      </c>
      <c r="N18" t="s">
        <v>103</v>
      </c>
      <c r="O18" s="17">
        <v>128508</v>
      </c>
      <c r="Q18" s="35">
        <f t="shared" si="0"/>
        <v>128508</v>
      </c>
    </row>
    <row r="19" spans="1:17" ht="33">
      <c r="A19" s="32">
        <v>1016</v>
      </c>
      <c r="B19" s="33" t="s">
        <v>105</v>
      </c>
      <c r="C19" s="34">
        <v>164637</v>
      </c>
      <c r="D19" s="35">
        <v>157414</v>
      </c>
      <c r="E19" s="35">
        <f t="shared" si="1"/>
        <v>164637</v>
      </c>
      <c r="F19" s="33" t="s">
        <v>106</v>
      </c>
      <c r="G19">
        <f t="shared" si="2"/>
        <v>1016</v>
      </c>
      <c r="I19">
        <v>1016</v>
      </c>
      <c r="J19" t="s">
        <v>105</v>
      </c>
      <c r="K19" s="36">
        <v>157414</v>
      </c>
      <c r="M19">
        <v>1016</v>
      </c>
      <c r="N19" t="s">
        <v>105</v>
      </c>
      <c r="O19" s="17">
        <v>164637</v>
      </c>
      <c r="Q19" s="35">
        <f t="shared" si="0"/>
        <v>164637</v>
      </c>
    </row>
    <row r="20" spans="1:17">
      <c r="A20" s="32">
        <v>1017</v>
      </c>
      <c r="B20" s="33" t="s">
        <v>107</v>
      </c>
      <c r="C20" s="34">
        <v>145761</v>
      </c>
      <c r="D20" s="35">
        <v>139420</v>
      </c>
      <c r="E20" s="35">
        <f t="shared" si="1"/>
        <v>145761</v>
      </c>
      <c r="F20" s="33" t="s">
        <v>108</v>
      </c>
      <c r="G20">
        <f t="shared" si="2"/>
        <v>1017</v>
      </c>
      <c r="I20">
        <v>1017</v>
      </c>
      <c r="J20" t="s">
        <v>107</v>
      </c>
      <c r="K20" s="36">
        <v>139420</v>
      </c>
      <c r="M20">
        <v>1017</v>
      </c>
      <c r="N20" t="s">
        <v>107</v>
      </c>
      <c r="O20" s="17">
        <v>145761</v>
      </c>
      <c r="Q20" s="35">
        <f t="shared" si="0"/>
        <v>145761</v>
      </c>
    </row>
    <row r="21" spans="1:17">
      <c r="A21" s="32">
        <v>1018</v>
      </c>
      <c r="B21" s="33" t="s">
        <v>109</v>
      </c>
      <c r="C21" s="34">
        <v>125125</v>
      </c>
      <c r="D21" s="35">
        <v>119124</v>
      </c>
      <c r="E21" s="35">
        <f t="shared" si="1"/>
        <v>125125</v>
      </c>
      <c r="F21" s="33" t="s">
        <v>110</v>
      </c>
      <c r="G21">
        <f t="shared" si="2"/>
        <v>1018</v>
      </c>
      <c r="I21">
        <v>1018</v>
      </c>
      <c r="J21" t="s">
        <v>109</v>
      </c>
      <c r="K21" s="36">
        <v>119124</v>
      </c>
      <c r="M21" t="s">
        <v>734</v>
      </c>
      <c r="N21" t="s">
        <v>109</v>
      </c>
      <c r="O21" s="17">
        <v>125125</v>
      </c>
      <c r="Q21" s="35">
        <f t="shared" si="0"/>
        <v>125125</v>
      </c>
    </row>
    <row r="22" spans="1:17">
      <c r="A22" s="32">
        <v>1019</v>
      </c>
      <c r="B22" s="33" t="s">
        <v>111</v>
      </c>
      <c r="C22" s="34">
        <v>148118</v>
      </c>
      <c r="D22" s="35">
        <v>141226</v>
      </c>
      <c r="E22" s="35">
        <f t="shared" si="1"/>
        <v>148118</v>
      </c>
      <c r="F22" s="33" t="s">
        <v>112</v>
      </c>
      <c r="G22">
        <f t="shared" si="2"/>
        <v>1019</v>
      </c>
      <c r="I22">
        <v>1019</v>
      </c>
      <c r="J22" t="s">
        <v>111</v>
      </c>
      <c r="K22" s="36">
        <v>141226</v>
      </c>
      <c r="M22">
        <v>1019</v>
      </c>
      <c r="N22" t="s">
        <v>111</v>
      </c>
      <c r="O22" s="17">
        <v>148118</v>
      </c>
      <c r="Q22" s="35">
        <f t="shared" si="0"/>
        <v>148118</v>
      </c>
    </row>
    <row r="23" spans="1:17">
      <c r="A23" s="32">
        <v>1020</v>
      </c>
      <c r="B23" s="33" t="s">
        <v>113</v>
      </c>
      <c r="C23" s="34">
        <v>242022</v>
      </c>
      <c r="D23" s="35">
        <v>228347</v>
      </c>
      <c r="E23" s="35">
        <f t="shared" si="1"/>
        <v>242022</v>
      </c>
      <c r="F23" s="33" t="s">
        <v>114</v>
      </c>
      <c r="G23">
        <f t="shared" si="2"/>
        <v>1020</v>
      </c>
      <c r="I23">
        <v>1020</v>
      </c>
      <c r="J23" t="s">
        <v>113</v>
      </c>
      <c r="K23" s="36">
        <v>228347</v>
      </c>
      <c r="M23">
        <v>1020</v>
      </c>
      <c r="N23" t="s">
        <v>113</v>
      </c>
      <c r="O23" s="17">
        <v>242022</v>
      </c>
      <c r="Q23" s="35">
        <f t="shared" si="0"/>
        <v>242022</v>
      </c>
    </row>
    <row r="24" spans="1:17">
      <c r="A24" s="32">
        <v>1021</v>
      </c>
      <c r="B24" s="33" t="s">
        <v>115</v>
      </c>
      <c r="C24" s="34">
        <v>153959</v>
      </c>
      <c r="D24" s="35">
        <v>148121</v>
      </c>
      <c r="E24" s="35">
        <f t="shared" si="1"/>
        <v>153959</v>
      </c>
      <c r="F24" s="33" t="s">
        <v>116</v>
      </c>
      <c r="G24">
        <f t="shared" si="2"/>
        <v>1021</v>
      </c>
      <c r="I24">
        <v>1021</v>
      </c>
      <c r="J24" t="s">
        <v>115</v>
      </c>
      <c r="K24" s="36">
        <v>148121</v>
      </c>
      <c r="M24">
        <v>1021</v>
      </c>
      <c r="N24" t="s">
        <v>115</v>
      </c>
      <c r="O24" s="17">
        <v>153959</v>
      </c>
      <c r="Q24" s="35">
        <f t="shared" si="0"/>
        <v>153959</v>
      </c>
    </row>
    <row r="25" spans="1:17">
      <c r="A25" s="32">
        <v>1022</v>
      </c>
      <c r="B25" s="33" t="s">
        <v>117</v>
      </c>
      <c r="C25" s="34">
        <v>151518</v>
      </c>
      <c r="D25" s="35">
        <v>146052</v>
      </c>
      <c r="E25" s="35">
        <f t="shared" si="1"/>
        <v>151518</v>
      </c>
      <c r="F25" s="33" t="s">
        <v>118</v>
      </c>
      <c r="G25">
        <f t="shared" si="2"/>
        <v>1022</v>
      </c>
      <c r="I25">
        <v>1022</v>
      </c>
      <c r="J25" t="s">
        <v>117</v>
      </c>
      <c r="K25" s="36">
        <v>146052</v>
      </c>
      <c r="M25">
        <v>1022</v>
      </c>
      <c r="N25" t="s">
        <v>117</v>
      </c>
      <c r="O25" s="17">
        <v>151518</v>
      </c>
      <c r="Q25" s="35">
        <f t="shared" si="0"/>
        <v>151518</v>
      </c>
    </row>
    <row r="26" spans="1:17" ht="33">
      <c r="A26" s="32">
        <v>1023</v>
      </c>
      <c r="B26" s="33" t="s">
        <v>27</v>
      </c>
      <c r="C26" s="34">
        <v>169062</v>
      </c>
      <c r="D26" s="35">
        <v>163377</v>
      </c>
      <c r="E26" s="35">
        <f t="shared" si="1"/>
        <v>169062</v>
      </c>
      <c r="F26" s="33" t="s">
        <v>119</v>
      </c>
      <c r="G26">
        <f t="shared" si="2"/>
        <v>1023</v>
      </c>
      <c r="I26">
        <v>1023</v>
      </c>
      <c r="J26" t="s">
        <v>27</v>
      </c>
      <c r="K26" s="36">
        <v>163377</v>
      </c>
      <c r="M26">
        <v>1023</v>
      </c>
      <c r="N26" t="s">
        <v>27</v>
      </c>
      <c r="O26" s="17">
        <v>169062</v>
      </c>
      <c r="Q26" s="35">
        <f t="shared" si="0"/>
        <v>169062</v>
      </c>
    </row>
    <row r="27" spans="1:17" ht="33">
      <c r="A27" s="32">
        <v>1024</v>
      </c>
      <c r="B27" s="33" t="s">
        <v>120</v>
      </c>
      <c r="C27" s="34">
        <v>157823</v>
      </c>
      <c r="D27" s="35">
        <v>151907</v>
      </c>
      <c r="E27" s="35">
        <f t="shared" si="1"/>
        <v>157823</v>
      </c>
      <c r="F27" s="33" t="s">
        <v>121</v>
      </c>
      <c r="G27">
        <f t="shared" si="2"/>
        <v>1024</v>
      </c>
      <c r="I27">
        <v>1024</v>
      </c>
      <c r="J27" t="s">
        <v>120</v>
      </c>
      <c r="K27" s="36">
        <v>151907</v>
      </c>
      <c r="M27">
        <v>1024</v>
      </c>
      <c r="N27" t="s">
        <v>120</v>
      </c>
      <c r="O27" s="17">
        <v>157823</v>
      </c>
      <c r="Q27" s="35">
        <f t="shared" si="0"/>
        <v>157823</v>
      </c>
    </row>
    <row r="28" spans="1:17">
      <c r="A28" s="32">
        <v>1025</v>
      </c>
      <c r="B28" s="33" t="s">
        <v>122</v>
      </c>
      <c r="C28" s="34">
        <v>148516</v>
      </c>
      <c r="D28" s="35">
        <v>143608</v>
      </c>
      <c r="E28" s="35">
        <f t="shared" si="1"/>
        <v>148516</v>
      </c>
      <c r="F28" s="33" t="s">
        <v>123</v>
      </c>
      <c r="G28">
        <f t="shared" si="2"/>
        <v>1025</v>
      </c>
      <c r="I28">
        <v>1025</v>
      </c>
      <c r="J28" t="s">
        <v>122</v>
      </c>
      <c r="K28" s="36">
        <v>143608</v>
      </c>
      <c r="M28">
        <v>1025</v>
      </c>
      <c r="N28" t="s">
        <v>122</v>
      </c>
      <c r="O28" s="17">
        <v>148516</v>
      </c>
      <c r="Q28" s="35">
        <f t="shared" si="0"/>
        <v>148516</v>
      </c>
    </row>
    <row r="29" spans="1:17" ht="33">
      <c r="A29" s="32">
        <v>1026</v>
      </c>
      <c r="B29" s="33" t="s">
        <v>124</v>
      </c>
      <c r="C29" s="34">
        <v>126051</v>
      </c>
      <c r="D29" s="35">
        <v>120907</v>
      </c>
      <c r="E29" s="35">
        <f t="shared" si="1"/>
        <v>126051</v>
      </c>
      <c r="F29" s="33" t="s">
        <v>125</v>
      </c>
      <c r="G29">
        <f t="shared" si="2"/>
        <v>1026</v>
      </c>
      <c r="I29">
        <v>1026</v>
      </c>
      <c r="J29" t="s">
        <v>124</v>
      </c>
      <c r="K29" s="36">
        <v>120907</v>
      </c>
      <c r="M29">
        <v>1026</v>
      </c>
      <c r="N29" t="s">
        <v>124</v>
      </c>
      <c r="O29" s="17">
        <v>126051</v>
      </c>
      <c r="Q29" s="35">
        <f t="shared" si="0"/>
        <v>126051</v>
      </c>
    </row>
    <row r="30" spans="1:17" ht="49.5">
      <c r="A30" s="32">
        <v>1027</v>
      </c>
      <c r="B30" s="33" t="s">
        <v>126</v>
      </c>
      <c r="C30" s="34">
        <v>169508</v>
      </c>
      <c r="D30" s="35">
        <v>162424</v>
      </c>
      <c r="E30" s="35">
        <f t="shared" si="1"/>
        <v>169508</v>
      </c>
      <c r="F30" s="33" t="s">
        <v>127</v>
      </c>
      <c r="G30">
        <f t="shared" si="2"/>
        <v>1027</v>
      </c>
      <c r="I30">
        <v>1027</v>
      </c>
      <c r="J30" t="s">
        <v>126</v>
      </c>
      <c r="K30" s="36">
        <v>162424</v>
      </c>
      <c r="M30">
        <v>1027</v>
      </c>
      <c r="N30" t="s">
        <v>126</v>
      </c>
      <c r="O30" s="17">
        <v>169508</v>
      </c>
      <c r="Q30" s="35">
        <f t="shared" si="0"/>
        <v>169508</v>
      </c>
    </row>
    <row r="31" spans="1:17" ht="33">
      <c r="A31" s="32">
        <v>1028</v>
      </c>
      <c r="B31" s="33" t="s">
        <v>128</v>
      </c>
      <c r="C31" s="34">
        <v>164998</v>
      </c>
      <c r="D31" s="35">
        <v>159509</v>
      </c>
      <c r="E31" s="35">
        <f t="shared" si="1"/>
        <v>164998</v>
      </c>
      <c r="F31" s="33" t="s">
        <v>129</v>
      </c>
      <c r="G31">
        <f t="shared" si="2"/>
        <v>1028</v>
      </c>
      <c r="I31">
        <v>1028</v>
      </c>
      <c r="J31" t="s">
        <v>128</v>
      </c>
      <c r="K31" s="36">
        <v>159509</v>
      </c>
      <c r="M31">
        <v>1028</v>
      </c>
      <c r="N31" t="s">
        <v>128</v>
      </c>
      <c r="O31" s="17">
        <v>164998</v>
      </c>
      <c r="Q31" s="35">
        <f t="shared" si="0"/>
        <v>164998</v>
      </c>
    </row>
    <row r="32" spans="1:17" ht="33">
      <c r="A32" s="32">
        <v>1029</v>
      </c>
      <c r="B32" s="33" t="s">
        <v>130</v>
      </c>
      <c r="C32" s="34">
        <v>148659</v>
      </c>
      <c r="D32" s="35">
        <v>141733</v>
      </c>
      <c r="E32" s="35">
        <f t="shared" si="1"/>
        <v>148659</v>
      </c>
      <c r="F32" s="33" t="s">
        <v>131</v>
      </c>
      <c r="G32">
        <f t="shared" si="2"/>
        <v>1029</v>
      </c>
      <c r="I32">
        <v>1029</v>
      </c>
      <c r="J32" t="s">
        <v>130</v>
      </c>
      <c r="K32" s="36">
        <v>141733</v>
      </c>
      <c r="M32">
        <v>1029</v>
      </c>
      <c r="N32" t="s">
        <v>130</v>
      </c>
      <c r="O32" s="17">
        <v>148659</v>
      </c>
      <c r="Q32" s="35">
        <f t="shared" si="0"/>
        <v>148659</v>
      </c>
    </row>
    <row r="33" spans="1:17">
      <c r="A33" s="32">
        <v>1030</v>
      </c>
      <c r="B33" s="33" t="s">
        <v>132</v>
      </c>
      <c r="C33" s="34">
        <v>160195</v>
      </c>
      <c r="D33" s="35">
        <v>154536</v>
      </c>
      <c r="E33" s="35">
        <f t="shared" si="1"/>
        <v>160195</v>
      </c>
      <c r="F33" s="33" t="s">
        <v>133</v>
      </c>
      <c r="G33">
        <f t="shared" si="2"/>
        <v>1030</v>
      </c>
      <c r="I33">
        <v>1030</v>
      </c>
      <c r="J33" t="s">
        <v>132</v>
      </c>
      <c r="K33" s="36">
        <v>154536</v>
      </c>
      <c r="M33">
        <v>1030</v>
      </c>
      <c r="N33" t="s">
        <v>132</v>
      </c>
      <c r="O33" s="17">
        <v>160195</v>
      </c>
      <c r="Q33" s="35">
        <f t="shared" si="0"/>
        <v>160195</v>
      </c>
    </row>
    <row r="34" spans="1:17" ht="33">
      <c r="A34" s="32">
        <v>1031</v>
      </c>
      <c r="B34" s="33" t="s">
        <v>134</v>
      </c>
      <c r="C34" s="34">
        <v>138737</v>
      </c>
      <c r="D34" s="35">
        <v>133325</v>
      </c>
      <c r="E34" s="35">
        <f t="shared" si="1"/>
        <v>138737</v>
      </c>
      <c r="F34" s="33" t="s">
        <v>135</v>
      </c>
      <c r="G34">
        <f t="shared" si="2"/>
        <v>1031</v>
      </c>
      <c r="I34">
        <v>1031</v>
      </c>
      <c r="J34" t="s">
        <v>134</v>
      </c>
      <c r="K34" s="36">
        <v>133325</v>
      </c>
      <c r="M34">
        <v>1031</v>
      </c>
      <c r="N34" t="s">
        <v>134</v>
      </c>
      <c r="O34" s="17">
        <v>138737</v>
      </c>
      <c r="Q34" s="35">
        <f t="shared" si="0"/>
        <v>138737</v>
      </c>
    </row>
    <row r="35" spans="1:17" ht="33">
      <c r="A35" s="32">
        <v>1032</v>
      </c>
      <c r="B35" s="33" t="s">
        <v>136</v>
      </c>
      <c r="C35" s="34">
        <v>135816</v>
      </c>
      <c r="D35" s="35">
        <v>129000</v>
      </c>
      <c r="E35" s="35">
        <f t="shared" si="1"/>
        <v>135816</v>
      </c>
      <c r="F35" s="33" t="s">
        <v>137</v>
      </c>
      <c r="G35">
        <f t="shared" si="2"/>
        <v>1032</v>
      </c>
      <c r="I35" t="s">
        <v>138</v>
      </c>
      <c r="J35" t="s">
        <v>136</v>
      </c>
      <c r="K35" s="36">
        <v>129000</v>
      </c>
      <c r="M35" t="s">
        <v>138</v>
      </c>
      <c r="N35" t="s">
        <v>136</v>
      </c>
      <c r="O35" s="17">
        <v>135816</v>
      </c>
      <c r="Q35" s="35">
        <f t="shared" si="0"/>
        <v>135816</v>
      </c>
    </row>
    <row r="36" spans="1:17" ht="49.5">
      <c r="A36" s="32">
        <v>1033</v>
      </c>
      <c r="B36" s="33" t="s">
        <v>139</v>
      </c>
      <c r="C36" s="34">
        <v>168680</v>
      </c>
      <c r="D36" s="35">
        <v>162796</v>
      </c>
      <c r="E36" s="35">
        <f t="shared" si="1"/>
        <v>168680</v>
      </c>
      <c r="F36" s="33" t="s">
        <v>140</v>
      </c>
      <c r="G36">
        <f t="shared" si="2"/>
        <v>1033</v>
      </c>
      <c r="I36">
        <v>1033</v>
      </c>
      <c r="J36" t="s">
        <v>139</v>
      </c>
      <c r="K36" s="36">
        <v>162796</v>
      </c>
      <c r="M36">
        <v>1033</v>
      </c>
      <c r="N36" t="s">
        <v>139</v>
      </c>
      <c r="O36" s="17">
        <v>168680</v>
      </c>
      <c r="Q36" s="35">
        <f t="shared" si="0"/>
        <v>168680</v>
      </c>
    </row>
    <row r="37" spans="1:17">
      <c r="A37" s="32">
        <v>1034</v>
      </c>
      <c r="B37" s="33" t="s">
        <v>141</v>
      </c>
      <c r="C37" s="34">
        <v>126210</v>
      </c>
      <c r="D37" s="35">
        <v>121906</v>
      </c>
      <c r="E37" s="35">
        <f t="shared" si="1"/>
        <v>126210</v>
      </c>
      <c r="F37" s="33" t="s">
        <v>142</v>
      </c>
      <c r="G37">
        <f t="shared" si="2"/>
        <v>1034</v>
      </c>
      <c r="I37">
        <v>1034</v>
      </c>
      <c r="J37" t="s">
        <v>141</v>
      </c>
      <c r="K37" s="36">
        <v>121906</v>
      </c>
      <c r="M37">
        <v>1034</v>
      </c>
      <c r="N37" t="s">
        <v>141</v>
      </c>
      <c r="O37" s="17">
        <v>126210</v>
      </c>
      <c r="Q37" s="35">
        <f t="shared" si="0"/>
        <v>126210</v>
      </c>
    </row>
    <row r="38" spans="1:17" ht="33">
      <c r="A38" s="32">
        <v>1035</v>
      </c>
      <c r="B38" s="33" t="s">
        <v>143</v>
      </c>
      <c r="C38" s="34">
        <v>146994</v>
      </c>
      <c r="D38" s="35">
        <v>141394</v>
      </c>
      <c r="E38" s="35">
        <f t="shared" si="1"/>
        <v>146994</v>
      </c>
      <c r="F38" s="33" t="s">
        <v>144</v>
      </c>
      <c r="G38">
        <f t="shared" si="2"/>
        <v>1035</v>
      </c>
      <c r="I38">
        <v>1035</v>
      </c>
      <c r="J38" t="s">
        <v>143</v>
      </c>
      <c r="K38" s="36">
        <v>141394</v>
      </c>
      <c r="M38">
        <v>1035</v>
      </c>
      <c r="N38" t="s">
        <v>143</v>
      </c>
      <c r="O38" s="17">
        <v>146994</v>
      </c>
      <c r="Q38" s="35">
        <f t="shared" si="0"/>
        <v>146994</v>
      </c>
    </row>
    <row r="39" spans="1:17" ht="33">
      <c r="A39" s="32">
        <v>1036</v>
      </c>
      <c r="B39" s="33" t="s">
        <v>145</v>
      </c>
      <c r="C39" s="34">
        <v>150969</v>
      </c>
      <c r="D39" s="35">
        <v>144009</v>
      </c>
      <c r="E39" s="35">
        <f t="shared" si="1"/>
        <v>150969</v>
      </c>
      <c r="F39" s="33" t="s">
        <v>146</v>
      </c>
      <c r="G39">
        <f t="shared" si="2"/>
        <v>1036</v>
      </c>
      <c r="I39">
        <v>1036</v>
      </c>
      <c r="J39" t="s">
        <v>145</v>
      </c>
      <c r="K39" s="36">
        <v>144009</v>
      </c>
      <c r="M39">
        <v>1036</v>
      </c>
      <c r="N39" t="s">
        <v>145</v>
      </c>
      <c r="O39" s="17">
        <v>150969</v>
      </c>
      <c r="Q39" s="35">
        <f t="shared" si="0"/>
        <v>150969</v>
      </c>
    </row>
    <row r="40" spans="1:17">
      <c r="A40" s="32">
        <v>1037</v>
      </c>
      <c r="B40" s="33" t="s">
        <v>147</v>
      </c>
      <c r="C40" s="34">
        <v>153571</v>
      </c>
      <c r="D40" s="35">
        <v>144976</v>
      </c>
      <c r="E40" s="35">
        <f t="shared" si="1"/>
        <v>153571</v>
      </c>
      <c r="F40" s="33" t="s">
        <v>148</v>
      </c>
      <c r="G40">
        <f t="shared" si="2"/>
        <v>1037</v>
      </c>
      <c r="I40">
        <v>1037</v>
      </c>
      <c r="J40" t="s">
        <v>147</v>
      </c>
      <c r="K40" s="36">
        <v>144976</v>
      </c>
      <c r="M40">
        <v>1037</v>
      </c>
      <c r="N40" t="s">
        <v>147</v>
      </c>
      <c r="O40" s="17">
        <v>153571</v>
      </c>
      <c r="Q40" s="35">
        <f t="shared" si="0"/>
        <v>153571</v>
      </c>
    </row>
    <row r="41" spans="1:17">
      <c r="A41" s="32">
        <v>1038</v>
      </c>
      <c r="B41" s="33" t="s">
        <v>149</v>
      </c>
      <c r="C41" s="34">
        <v>147748</v>
      </c>
      <c r="D41" s="35">
        <v>143852</v>
      </c>
      <c r="E41" s="35">
        <f t="shared" si="1"/>
        <v>147748</v>
      </c>
      <c r="F41" s="33" t="s">
        <v>150</v>
      </c>
      <c r="G41">
        <f t="shared" si="2"/>
        <v>1038</v>
      </c>
      <c r="I41">
        <v>1038</v>
      </c>
      <c r="J41" t="s">
        <v>149</v>
      </c>
      <c r="K41" s="36">
        <v>143852</v>
      </c>
      <c r="M41">
        <v>1038</v>
      </c>
      <c r="N41" t="s">
        <v>149</v>
      </c>
      <c r="O41" s="17">
        <v>147748</v>
      </c>
      <c r="Q41" s="35">
        <f t="shared" si="0"/>
        <v>147748</v>
      </c>
    </row>
    <row r="42" spans="1:17">
      <c r="A42" s="32">
        <v>1039</v>
      </c>
      <c r="B42" s="33" t="s">
        <v>151</v>
      </c>
      <c r="C42" s="34">
        <v>143420</v>
      </c>
      <c r="D42" s="35">
        <v>137910</v>
      </c>
      <c r="E42" s="35">
        <f t="shared" si="1"/>
        <v>143420</v>
      </c>
      <c r="F42" s="33" t="s">
        <v>152</v>
      </c>
      <c r="G42">
        <f t="shared" si="2"/>
        <v>1039</v>
      </c>
      <c r="I42">
        <v>1039</v>
      </c>
      <c r="J42" t="s">
        <v>151</v>
      </c>
      <c r="K42" s="36">
        <v>137910</v>
      </c>
      <c r="M42">
        <v>1039</v>
      </c>
      <c r="N42" t="s">
        <v>151</v>
      </c>
      <c r="O42" s="17">
        <v>143420</v>
      </c>
      <c r="Q42" s="35">
        <f t="shared" si="0"/>
        <v>143420</v>
      </c>
    </row>
    <row r="43" spans="1:17" ht="33">
      <c r="A43" s="32">
        <v>1040</v>
      </c>
      <c r="B43" s="33" t="s">
        <v>153</v>
      </c>
      <c r="C43" s="34">
        <v>158481</v>
      </c>
      <c r="D43" s="35">
        <v>149515</v>
      </c>
      <c r="E43" s="35">
        <f t="shared" si="1"/>
        <v>158481</v>
      </c>
      <c r="F43" s="33" t="s">
        <v>154</v>
      </c>
      <c r="G43">
        <f t="shared" si="2"/>
        <v>1040</v>
      </c>
      <c r="I43">
        <v>1040</v>
      </c>
      <c r="J43" t="s">
        <v>153</v>
      </c>
      <c r="K43" s="36">
        <v>149515</v>
      </c>
      <c r="M43">
        <v>1040</v>
      </c>
      <c r="N43" t="s">
        <v>153</v>
      </c>
      <c r="O43" s="17">
        <v>158481</v>
      </c>
      <c r="Q43" s="35">
        <f t="shared" si="0"/>
        <v>158481</v>
      </c>
    </row>
    <row r="44" spans="1:17">
      <c r="A44" s="32">
        <v>1041</v>
      </c>
      <c r="B44" s="33" t="s">
        <v>155</v>
      </c>
      <c r="C44" s="34">
        <v>142144</v>
      </c>
      <c r="D44" s="35">
        <v>136450</v>
      </c>
      <c r="E44" s="35">
        <f t="shared" si="1"/>
        <v>142144</v>
      </c>
      <c r="F44" s="33" t="s">
        <v>156</v>
      </c>
      <c r="G44">
        <f t="shared" si="2"/>
        <v>1041</v>
      </c>
      <c r="I44" t="s">
        <v>157</v>
      </c>
      <c r="J44" t="s">
        <v>155</v>
      </c>
      <c r="K44" s="36">
        <v>136450</v>
      </c>
      <c r="M44">
        <v>1041</v>
      </c>
      <c r="N44" t="s">
        <v>155</v>
      </c>
      <c r="O44" s="17">
        <v>142144</v>
      </c>
      <c r="Q44" s="35">
        <f t="shared" si="0"/>
        <v>142144</v>
      </c>
    </row>
    <row r="45" spans="1:17">
      <c r="A45" s="32">
        <v>1042</v>
      </c>
      <c r="B45" s="33" t="s">
        <v>158</v>
      </c>
      <c r="C45" s="34">
        <v>136613</v>
      </c>
      <c r="D45" s="35">
        <v>131450</v>
      </c>
      <c r="E45" s="35">
        <f t="shared" si="1"/>
        <v>136613</v>
      </c>
      <c r="F45" s="33" t="s">
        <v>159</v>
      </c>
      <c r="G45">
        <f t="shared" si="2"/>
        <v>1042</v>
      </c>
      <c r="I45">
        <v>1042</v>
      </c>
      <c r="J45" t="s">
        <v>158</v>
      </c>
      <c r="K45" s="36">
        <v>131450</v>
      </c>
      <c r="M45">
        <v>1042</v>
      </c>
      <c r="N45" t="s">
        <v>158</v>
      </c>
      <c r="O45" s="17">
        <v>136613</v>
      </c>
      <c r="Q45" s="35">
        <f t="shared" si="0"/>
        <v>136613</v>
      </c>
    </row>
    <row r="46" spans="1:17" ht="33">
      <c r="A46" s="32">
        <v>1043</v>
      </c>
      <c r="B46" s="33" t="s">
        <v>160</v>
      </c>
      <c r="C46" s="34">
        <v>130860</v>
      </c>
      <c r="D46" s="35">
        <v>126874</v>
      </c>
      <c r="E46" s="35">
        <f t="shared" si="1"/>
        <v>130860</v>
      </c>
      <c r="F46" s="33" t="s">
        <v>161</v>
      </c>
      <c r="G46">
        <f t="shared" si="2"/>
        <v>1043</v>
      </c>
      <c r="I46">
        <v>1043</v>
      </c>
      <c r="J46" t="s">
        <v>160</v>
      </c>
      <c r="K46" s="36">
        <v>126874</v>
      </c>
      <c r="M46">
        <v>1043</v>
      </c>
      <c r="N46" t="s">
        <v>160</v>
      </c>
      <c r="O46" s="17">
        <v>130860</v>
      </c>
      <c r="Q46" s="35">
        <f t="shared" si="0"/>
        <v>130860</v>
      </c>
    </row>
    <row r="47" spans="1:17">
      <c r="A47" s="32">
        <v>1044</v>
      </c>
      <c r="B47" s="33" t="s">
        <v>162</v>
      </c>
      <c r="C47" s="34">
        <v>127821</v>
      </c>
      <c r="D47" s="35">
        <v>123274</v>
      </c>
      <c r="E47" s="35">
        <f t="shared" si="1"/>
        <v>127821</v>
      </c>
      <c r="F47" s="33" t="s">
        <v>163</v>
      </c>
      <c r="G47">
        <f t="shared" si="2"/>
        <v>1044</v>
      </c>
      <c r="I47">
        <v>1044</v>
      </c>
      <c r="J47" t="s">
        <v>162</v>
      </c>
      <c r="K47" s="36">
        <v>123274</v>
      </c>
      <c r="M47">
        <v>1044</v>
      </c>
      <c r="N47" t="s">
        <v>162</v>
      </c>
      <c r="O47" s="17">
        <v>127821</v>
      </c>
      <c r="Q47" s="35">
        <f t="shared" si="0"/>
        <v>127821</v>
      </c>
    </row>
    <row r="48" spans="1:17" ht="33">
      <c r="A48" s="32">
        <v>1045</v>
      </c>
      <c r="B48" s="33" t="s">
        <v>164</v>
      </c>
      <c r="C48" s="34">
        <v>120074</v>
      </c>
      <c r="D48" s="35">
        <v>113766</v>
      </c>
      <c r="E48" s="35">
        <f t="shared" si="1"/>
        <v>120074</v>
      </c>
      <c r="F48" s="33" t="s">
        <v>165</v>
      </c>
      <c r="G48">
        <f t="shared" si="2"/>
        <v>1045</v>
      </c>
      <c r="I48">
        <v>1045</v>
      </c>
      <c r="J48" t="s">
        <v>164</v>
      </c>
      <c r="K48" s="36">
        <v>113766</v>
      </c>
      <c r="M48">
        <v>1045</v>
      </c>
      <c r="N48" t="s">
        <v>164</v>
      </c>
      <c r="O48" s="17">
        <v>120074</v>
      </c>
      <c r="Q48" s="35">
        <f t="shared" si="0"/>
        <v>120074</v>
      </c>
    </row>
    <row r="49" spans="1:17" ht="49.5">
      <c r="A49" s="32">
        <v>1046</v>
      </c>
      <c r="B49" s="33" t="s">
        <v>166</v>
      </c>
      <c r="C49" s="34">
        <v>125226</v>
      </c>
      <c r="D49" s="35">
        <v>121380</v>
      </c>
      <c r="E49" s="35">
        <f t="shared" si="1"/>
        <v>125226</v>
      </c>
      <c r="F49" s="33" t="s">
        <v>167</v>
      </c>
      <c r="G49">
        <f t="shared" si="2"/>
        <v>1046</v>
      </c>
      <c r="I49">
        <v>1046</v>
      </c>
      <c r="J49" t="s">
        <v>166</v>
      </c>
      <c r="K49" s="36">
        <v>121380</v>
      </c>
      <c r="M49">
        <v>1046</v>
      </c>
      <c r="N49" t="s">
        <v>166</v>
      </c>
      <c r="O49" s="17">
        <v>125226</v>
      </c>
      <c r="Q49" s="35">
        <f t="shared" si="0"/>
        <v>125226</v>
      </c>
    </row>
    <row r="50" spans="1:17">
      <c r="A50" s="32">
        <v>1047</v>
      </c>
      <c r="B50" s="33" t="s">
        <v>168</v>
      </c>
      <c r="C50" s="34">
        <v>131364</v>
      </c>
      <c r="D50" s="35">
        <v>126645</v>
      </c>
      <c r="E50" s="35">
        <f t="shared" si="1"/>
        <v>131364</v>
      </c>
      <c r="F50" s="33" t="s">
        <v>169</v>
      </c>
      <c r="G50">
        <f t="shared" si="2"/>
        <v>1047</v>
      </c>
      <c r="I50" t="s">
        <v>170</v>
      </c>
      <c r="J50" t="s">
        <v>168</v>
      </c>
      <c r="K50" s="36">
        <v>126645</v>
      </c>
      <c r="M50" t="s">
        <v>170</v>
      </c>
      <c r="N50" t="s">
        <v>168</v>
      </c>
      <c r="O50" s="17">
        <v>131364</v>
      </c>
      <c r="Q50" s="35">
        <f t="shared" si="0"/>
        <v>131364</v>
      </c>
    </row>
    <row r="51" spans="1:17" ht="33">
      <c r="A51" s="32">
        <v>1048</v>
      </c>
      <c r="B51" s="33" t="s">
        <v>171</v>
      </c>
      <c r="C51" s="34">
        <v>154499</v>
      </c>
      <c r="D51" s="35">
        <v>148613</v>
      </c>
      <c r="E51" s="35">
        <f t="shared" si="1"/>
        <v>154499</v>
      </c>
      <c r="F51" s="33" t="s">
        <v>172</v>
      </c>
      <c r="G51">
        <f t="shared" si="2"/>
        <v>1048</v>
      </c>
      <c r="I51">
        <v>1048</v>
      </c>
      <c r="J51" t="s">
        <v>171</v>
      </c>
      <c r="K51" s="36">
        <v>148613</v>
      </c>
      <c r="M51">
        <v>1048</v>
      </c>
      <c r="N51" t="s">
        <v>171</v>
      </c>
      <c r="O51" s="17">
        <v>154499</v>
      </c>
      <c r="Q51" s="35">
        <f t="shared" si="0"/>
        <v>154499</v>
      </c>
    </row>
    <row r="52" spans="1:17">
      <c r="A52" s="32">
        <v>1049</v>
      </c>
      <c r="B52" s="33" t="s">
        <v>173</v>
      </c>
      <c r="C52" s="34">
        <v>133521</v>
      </c>
      <c r="D52" s="35">
        <v>128673</v>
      </c>
      <c r="E52" s="35">
        <f t="shared" si="1"/>
        <v>133521</v>
      </c>
      <c r="F52" s="33" t="s">
        <v>174</v>
      </c>
      <c r="G52">
        <f t="shared" si="2"/>
        <v>1049</v>
      </c>
      <c r="I52">
        <v>1049</v>
      </c>
      <c r="J52" t="s">
        <v>173</v>
      </c>
      <c r="K52" s="36">
        <v>128673</v>
      </c>
      <c r="M52">
        <v>1049</v>
      </c>
      <c r="N52" t="s">
        <v>173</v>
      </c>
      <c r="O52" s="17">
        <v>133521</v>
      </c>
      <c r="Q52" s="35">
        <f t="shared" si="0"/>
        <v>133521</v>
      </c>
    </row>
    <row r="53" spans="1:17" ht="33">
      <c r="A53" s="32">
        <v>1050</v>
      </c>
      <c r="B53" s="33" t="s">
        <v>175</v>
      </c>
      <c r="C53" s="34">
        <v>110000</v>
      </c>
      <c r="D53" s="35">
        <v>106400</v>
      </c>
      <c r="E53" s="35">
        <f t="shared" si="1"/>
        <v>110000</v>
      </c>
      <c r="F53" s="33" t="s">
        <v>176</v>
      </c>
      <c r="G53">
        <f t="shared" si="2"/>
        <v>1050</v>
      </c>
      <c r="I53">
        <v>1050</v>
      </c>
      <c r="J53" t="s">
        <v>175</v>
      </c>
      <c r="K53" s="36">
        <v>106400</v>
      </c>
      <c r="M53" t="s">
        <v>735</v>
      </c>
      <c r="N53" t="s">
        <v>175</v>
      </c>
      <c r="O53" s="17">
        <v>110000</v>
      </c>
      <c r="Q53" s="35">
        <f t="shared" si="0"/>
        <v>110000</v>
      </c>
    </row>
    <row r="54" spans="1:17" ht="33">
      <c r="A54" s="32">
        <v>1051</v>
      </c>
      <c r="B54" s="33" t="s">
        <v>177</v>
      </c>
      <c r="C54" s="34">
        <v>140008</v>
      </c>
      <c r="D54" s="35">
        <v>135407</v>
      </c>
      <c r="E54" s="35">
        <f t="shared" si="1"/>
        <v>140008</v>
      </c>
      <c r="F54" s="33" t="s">
        <v>178</v>
      </c>
      <c r="G54">
        <f t="shared" si="2"/>
        <v>1051</v>
      </c>
      <c r="I54">
        <v>1051</v>
      </c>
      <c r="J54" t="s">
        <v>177</v>
      </c>
      <c r="K54" s="36">
        <v>135407</v>
      </c>
      <c r="M54">
        <v>1051</v>
      </c>
      <c r="N54" t="s">
        <v>177</v>
      </c>
      <c r="O54" s="17">
        <v>140008</v>
      </c>
      <c r="Q54" s="35">
        <f t="shared" si="0"/>
        <v>140008</v>
      </c>
    </row>
    <row r="55" spans="1:17">
      <c r="A55" s="32">
        <v>1052</v>
      </c>
      <c r="B55" s="33" t="s">
        <v>179</v>
      </c>
      <c r="C55" s="34">
        <v>136571</v>
      </c>
      <c r="D55" s="35">
        <v>131924</v>
      </c>
      <c r="E55" s="35">
        <f t="shared" si="1"/>
        <v>136571</v>
      </c>
      <c r="F55" s="33" t="s">
        <v>180</v>
      </c>
      <c r="G55">
        <f t="shared" si="2"/>
        <v>1052</v>
      </c>
      <c r="I55" t="s">
        <v>181</v>
      </c>
      <c r="J55" t="s">
        <v>179</v>
      </c>
      <c r="K55" s="36">
        <v>131924</v>
      </c>
      <c r="M55" t="s">
        <v>181</v>
      </c>
      <c r="N55" t="s">
        <v>179</v>
      </c>
      <c r="O55" s="17">
        <v>136571</v>
      </c>
      <c r="Q55" s="35">
        <f t="shared" si="0"/>
        <v>136571</v>
      </c>
    </row>
    <row r="56" spans="1:17" ht="33">
      <c r="A56" s="32">
        <v>1053</v>
      </c>
      <c r="B56" s="33" t="s">
        <v>182</v>
      </c>
      <c r="C56" s="34">
        <v>129869</v>
      </c>
      <c r="D56" s="35">
        <v>125150</v>
      </c>
      <c r="E56" s="35">
        <f t="shared" si="1"/>
        <v>129869</v>
      </c>
      <c r="F56" s="33" t="s">
        <v>183</v>
      </c>
      <c r="G56">
        <f t="shared" si="2"/>
        <v>1053</v>
      </c>
      <c r="I56" t="s">
        <v>184</v>
      </c>
      <c r="J56" t="s">
        <v>182</v>
      </c>
      <c r="K56" s="36">
        <v>125150</v>
      </c>
      <c r="M56" t="s">
        <v>184</v>
      </c>
      <c r="N56" t="s">
        <v>182</v>
      </c>
      <c r="O56" s="17">
        <v>129869</v>
      </c>
      <c r="Q56" s="35">
        <f t="shared" si="0"/>
        <v>129869</v>
      </c>
    </row>
    <row r="57" spans="1:17">
      <c r="A57" s="32">
        <v>1054</v>
      </c>
      <c r="B57" s="33" t="s">
        <v>185</v>
      </c>
      <c r="C57" s="34" t="s">
        <v>303</v>
      </c>
      <c r="D57" s="35">
        <v>112007</v>
      </c>
      <c r="E57" s="35" t="str">
        <f t="shared" si="1"/>
        <v>-</v>
      </c>
      <c r="F57" s="33" t="s">
        <v>186</v>
      </c>
      <c r="G57">
        <f t="shared" si="2"/>
        <v>1054</v>
      </c>
      <c r="I57" t="s">
        <v>187</v>
      </c>
      <c r="J57" t="s">
        <v>185</v>
      </c>
      <c r="K57" s="36">
        <v>112007</v>
      </c>
      <c r="M57" t="s">
        <v>736</v>
      </c>
      <c r="N57" t="s">
        <v>185</v>
      </c>
      <c r="O57" s="17" t="s">
        <v>303</v>
      </c>
      <c r="Q57" s="35" t="str">
        <f t="shared" si="0"/>
        <v>-</v>
      </c>
    </row>
    <row r="58" spans="1:17">
      <c r="A58" s="32">
        <v>1055</v>
      </c>
      <c r="B58" s="33" t="s">
        <v>188</v>
      </c>
      <c r="C58" s="34">
        <v>114850</v>
      </c>
      <c r="D58" s="35">
        <v>110424</v>
      </c>
      <c r="E58" s="35">
        <f t="shared" si="1"/>
        <v>114850</v>
      </c>
      <c r="F58" s="33" t="s">
        <v>189</v>
      </c>
      <c r="G58">
        <f t="shared" si="2"/>
        <v>1055</v>
      </c>
      <c r="I58" t="s">
        <v>190</v>
      </c>
      <c r="J58" t="s">
        <v>188</v>
      </c>
      <c r="K58" s="36">
        <v>110424</v>
      </c>
      <c r="M58" t="s">
        <v>190</v>
      </c>
      <c r="N58" t="s">
        <v>188</v>
      </c>
      <c r="O58" s="17">
        <v>114850</v>
      </c>
      <c r="Q58" s="35">
        <f t="shared" si="0"/>
        <v>114850</v>
      </c>
    </row>
    <row r="59" spans="1:17" ht="49.5">
      <c r="A59" s="32">
        <v>1056</v>
      </c>
      <c r="B59" s="33" t="s">
        <v>191</v>
      </c>
      <c r="C59" s="34">
        <v>234786</v>
      </c>
      <c r="D59" s="35">
        <v>236621</v>
      </c>
      <c r="E59" s="35">
        <f t="shared" si="1"/>
        <v>234786</v>
      </c>
      <c r="F59" s="33" t="s">
        <v>192</v>
      </c>
      <c r="G59">
        <f t="shared" si="2"/>
        <v>1056</v>
      </c>
      <c r="I59">
        <v>1056</v>
      </c>
      <c r="J59" t="s">
        <v>191</v>
      </c>
      <c r="K59" s="36">
        <v>236621</v>
      </c>
      <c r="M59">
        <v>1056</v>
      </c>
      <c r="N59" t="s">
        <v>191</v>
      </c>
      <c r="O59" s="17">
        <v>234786</v>
      </c>
      <c r="Q59" s="35">
        <f t="shared" si="0"/>
        <v>234786</v>
      </c>
    </row>
    <row r="60" spans="1:17" ht="66">
      <c r="A60" s="32">
        <v>1057</v>
      </c>
      <c r="B60" s="33" t="s">
        <v>193</v>
      </c>
      <c r="C60" s="34">
        <v>193931</v>
      </c>
      <c r="D60" s="35">
        <v>194858</v>
      </c>
      <c r="E60" s="35">
        <f t="shared" si="1"/>
        <v>193931</v>
      </c>
      <c r="F60" s="33" t="s">
        <v>194</v>
      </c>
      <c r="G60">
        <f t="shared" si="2"/>
        <v>1057</v>
      </c>
      <c r="I60">
        <v>1057</v>
      </c>
      <c r="J60" t="s">
        <v>193</v>
      </c>
      <c r="K60" s="36">
        <v>194858</v>
      </c>
      <c r="M60">
        <v>1057</v>
      </c>
      <c r="N60" t="s">
        <v>193</v>
      </c>
      <c r="O60" s="17">
        <v>193931</v>
      </c>
      <c r="Q60" s="35">
        <f t="shared" si="0"/>
        <v>193931</v>
      </c>
    </row>
    <row r="61" spans="1:17" ht="82.5">
      <c r="A61" s="32">
        <v>1058</v>
      </c>
      <c r="B61" s="33" t="s">
        <v>195</v>
      </c>
      <c r="C61" s="34">
        <v>218675</v>
      </c>
      <c r="D61" s="35">
        <v>221554</v>
      </c>
      <c r="E61" s="35">
        <f t="shared" si="1"/>
        <v>218675</v>
      </c>
      <c r="F61" s="33" t="s">
        <v>196</v>
      </c>
      <c r="G61">
        <f t="shared" si="2"/>
        <v>1058</v>
      </c>
      <c r="I61">
        <v>1058</v>
      </c>
      <c r="J61" t="s">
        <v>195</v>
      </c>
      <c r="K61" s="36">
        <v>221554</v>
      </c>
      <c r="M61">
        <v>1058</v>
      </c>
      <c r="N61" t="s">
        <v>195</v>
      </c>
      <c r="O61" s="17">
        <v>218675</v>
      </c>
      <c r="Q61" s="35">
        <f t="shared" si="0"/>
        <v>218675</v>
      </c>
    </row>
    <row r="62" spans="1:17" ht="49.5">
      <c r="A62" s="32">
        <v>1059</v>
      </c>
      <c r="B62" s="33" t="s">
        <v>197</v>
      </c>
      <c r="C62" s="34">
        <v>236835</v>
      </c>
      <c r="D62" s="35">
        <v>238468</v>
      </c>
      <c r="E62" s="35">
        <f t="shared" si="1"/>
        <v>236835</v>
      </c>
      <c r="F62" s="33" t="s">
        <v>198</v>
      </c>
      <c r="G62">
        <f t="shared" si="2"/>
        <v>1059</v>
      </c>
      <c r="I62" t="s">
        <v>199</v>
      </c>
      <c r="J62" t="s">
        <v>197</v>
      </c>
      <c r="K62" s="36">
        <v>238468</v>
      </c>
      <c r="M62" t="s">
        <v>199</v>
      </c>
      <c r="N62" t="s">
        <v>197</v>
      </c>
      <c r="O62" s="17">
        <v>236835</v>
      </c>
      <c r="Q62" s="35">
        <f t="shared" si="0"/>
        <v>236835</v>
      </c>
    </row>
    <row r="63" spans="1:17" ht="33">
      <c r="A63" s="32">
        <v>1060</v>
      </c>
      <c r="B63" s="33" t="s">
        <v>200</v>
      </c>
      <c r="C63" s="34">
        <v>215100</v>
      </c>
      <c r="D63" s="35">
        <v>216166</v>
      </c>
      <c r="E63" s="35">
        <f t="shared" si="1"/>
        <v>215100</v>
      </c>
      <c r="F63" s="33" t="s">
        <v>201</v>
      </c>
      <c r="G63">
        <f t="shared" si="2"/>
        <v>1060</v>
      </c>
      <c r="I63">
        <v>1060</v>
      </c>
      <c r="J63" t="s">
        <v>200</v>
      </c>
      <c r="K63" s="36">
        <v>216166</v>
      </c>
      <c r="M63">
        <v>1060</v>
      </c>
      <c r="N63" t="s">
        <v>200</v>
      </c>
      <c r="O63" s="17">
        <v>215100</v>
      </c>
      <c r="Q63" s="35">
        <f t="shared" si="0"/>
        <v>215100</v>
      </c>
    </row>
    <row r="64" spans="1:17" ht="66">
      <c r="A64" s="32">
        <v>1061</v>
      </c>
      <c r="B64" s="33" t="s">
        <v>202</v>
      </c>
      <c r="C64" s="34">
        <v>150630</v>
      </c>
      <c r="D64" s="35">
        <v>150555</v>
      </c>
      <c r="E64" s="35">
        <f t="shared" si="1"/>
        <v>150630</v>
      </c>
      <c r="F64" s="33" t="s">
        <v>203</v>
      </c>
      <c r="G64">
        <f t="shared" si="2"/>
        <v>1061</v>
      </c>
      <c r="I64">
        <v>1061</v>
      </c>
      <c r="J64" t="s">
        <v>202</v>
      </c>
      <c r="K64" s="36">
        <v>150555</v>
      </c>
      <c r="M64">
        <v>1061</v>
      </c>
      <c r="N64" t="s">
        <v>202</v>
      </c>
      <c r="O64" s="17">
        <v>150630</v>
      </c>
      <c r="Q64" s="35">
        <f t="shared" si="0"/>
        <v>150630</v>
      </c>
    </row>
    <row r="65" spans="1:17" ht="66">
      <c r="A65" s="32">
        <v>1062</v>
      </c>
      <c r="B65" s="33" t="s">
        <v>204</v>
      </c>
      <c r="C65" s="34">
        <v>251985</v>
      </c>
      <c r="D65" s="35">
        <v>239501</v>
      </c>
      <c r="E65" s="35">
        <f t="shared" si="1"/>
        <v>251985</v>
      </c>
      <c r="F65" s="33" t="s">
        <v>205</v>
      </c>
      <c r="G65">
        <f t="shared" si="2"/>
        <v>1062</v>
      </c>
      <c r="I65">
        <v>1062</v>
      </c>
      <c r="J65" t="s">
        <v>204</v>
      </c>
      <c r="K65" s="36">
        <v>239501</v>
      </c>
      <c r="M65">
        <v>1062</v>
      </c>
      <c r="N65" t="s">
        <v>204</v>
      </c>
      <c r="O65" s="17">
        <v>251985</v>
      </c>
      <c r="Q65" s="35">
        <f t="shared" si="0"/>
        <v>251985</v>
      </c>
    </row>
    <row r="66" spans="1:17" ht="66">
      <c r="A66" s="32">
        <v>1063</v>
      </c>
      <c r="B66" s="33" t="s">
        <v>206</v>
      </c>
      <c r="C66" s="34">
        <v>179406</v>
      </c>
      <c r="D66" s="35">
        <v>167787</v>
      </c>
      <c r="E66" s="35">
        <f t="shared" si="1"/>
        <v>179406</v>
      </c>
      <c r="F66" s="33" t="s">
        <v>207</v>
      </c>
      <c r="G66">
        <f t="shared" si="2"/>
        <v>1063</v>
      </c>
      <c r="I66" t="s">
        <v>208</v>
      </c>
      <c r="J66" t="s">
        <v>206</v>
      </c>
      <c r="K66" s="36">
        <v>167787</v>
      </c>
      <c r="M66" t="s">
        <v>208</v>
      </c>
      <c r="N66" t="s">
        <v>206</v>
      </c>
      <c r="O66" s="17">
        <v>179406</v>
      </c>
      <c r="Q66" s="35">
        <f t="shared" si="0"/>
        <v>179406</v>
      </c>
    </row>
    <row r="67" spans="1:17" ht="66">
      <c r="A67" s="32">
        <v>1064</v>
      </c>
      <c r="B67" s="33" t="s">
        <v>209</v>
      </c>
      <c r="C67" s="34" t="s">
        <v>303</v>
      </c>
      <c r="D67" s="35">
        <v>152204</v>
      </c>
      <c r="E67" s="35" t="str">
        <f t="shared" si="1"/>
        <v>-</v>
      </c>
      <c r="F67" s="33" t="s">
        <v>210</v>
      </c>
      <c r="G67">
        <f t="shared" si="2"/>
        <v>1064</v>
      </c>
      <c r="I67" t="s">
        <v>211</v>
      </c>
      <c r="J67" t="s">
        <v>209</v>
      </c>
      <c r="K67" s="36">
        <v>152204</v>
      </c>
      <c r="M67" t="s">
        <v>737</v>
      </c>
      <c r="N67" t="s">
        <v>209</v>
      </c>
      <c r="O67" s="17" t="s">
        <v>303</v>
      </c>
      <c r="Q67" s="35" t="str">
        <f t="shared" si="0"/>
        <v>-</v>
      </c>
    </row>
    <row r="68" spans="1:17" ht="66">
      <c r="A68" s="32">
        <v>1065</v>
      </c>
      <c r="B68" s="33" t="s">
        <v>212</v>
      </c>
      <c r="C68" s="34">
        <v>207593</v>
      </c>
      <c r="D68" s="35">
        <v>209797</v>
      </c>
      <c r="E68" s="35">
        <f t="shared" si="1"/>
        <v>207593</v>
      </c>
      <c r="F68" s="33" t="s">
        <v>213</v>
      </c>
      <c r="G68">
        <f t="shared" si="2"/>
        <v>1065</v>
      </c>
      <c r="I68" t="s">
        <v>214</v>
      </c>
      <c r="J68" t="s">
        <v>212</v>
      </c>
      <c r="K68" s="36">
        <v>209797</v>
      </c>
      <c r="M68" t="s">
        <v>214</v>
      </c>
      <c r="N68" t="s">
        <v>212</v>
      </c>
      <c r="O68" s="17">
        <v>207593</v>
      </c>
      <c r="Q68" s="35">
        <f t="shared" ref="Q68:Q119" si="3">+IF(O68="",K68,O68)</f>
        <v>207593</v>
      </c>
    </row>
    <row r="69" spans="1:17" ht="33">
      <c r="A69" s="32">
        <v>1066</v>
      </c>
      <c r="B69" s="33" t="s">
        <v>215</v>
      </c>
      <c r="C69" s="34">
        <v>232456</v>
      </c>
      <c r="D69" s="35">
        <v>233372</v>
      </c>
      <c r="E69" s="35">
        <f t="shared" ref="E69:E120" si="4">+IF(C69="",D69,C69)</f>
        <v>232456</v>
      </c>
      <c r="F69" s="33" t="s">
        <v>216</v>
      </c>
      <c r="G69">
        <f t="shared" ref="G69:G120" si="5">+A69</f>
        <v>1066</v>
      </c>
      <c r="I69" t="s">
        <v>217</v>
      </c>
      <c r="J69" t="s">
        <v>215</v>
      </c>
      <c r="K69" s="36">
        <v>233372</v>
      </c>
      <c r="M69" t="s">
        <v>217</v>
      </c>
      <c r="N69" t="s">
        <v>215</v>
      </c>
      <c r="O69" s="17">
        <v>232456</v>
      </c>
      <c r="Q69" s="35">
        <f t="shared" si="3"/>
        <v>232456</v>
      </c>
    </row>
    <row r="70" spans="1:17" ht="66">
      <c r="A70" s="32">
        <v>1067</v>
      </c>
      <c r="B70" s="33" t="s">
        <v>218</v>
      </c>
      <c r="C70" s="34">
        <v>244733</v>
      </c>
      <c r="D70" s="35">
        <v>236018</v>
      </c>
      <c r="E70" s="35">
        <f t="shared" si="4"/>
        <v>244733</v>
      </c>
      <c r="F70" s="33" t="s">
        <v>219</v>
      </c>
      <c r="G70">
        <f t="shared" si="5"/>
        <v>1067</v>
      </c>
      <c r="I70">
        <v>1067</v>
      </c>
      <c r="J70" t="s">
        <v>218</v>
      </c>
      <c r="K70" s="36">
        <v>236018</v>
      </c>
      <c r="M70">
        <v>1067</v>
      </c>
      <c r="N70" t="s">
        <v>218</v>
      </c>
      <c r="O70" s="17">
        <v>244733</v>
      </c>
      <c r="Q70" s="35">
        <f t="shared" si="3"/>
        <v>244733</v>
      </c>
    </row>
    <row r="71" spans="1:17" ht="66">
      <c r="A71" s="32">
        <v>1068</v>
      </c>
      <c r="B71" s="33" t="s">
        <v>220</v>
      </c>
      <c r="C71" s="34">
        <v>157891</v>
      </c>
      <c r="D71" s="35">
        <v>151429</v>
      </c>
      <c r="E71" s="35">
        <f t="shared" si="4"/>
        <v>157891</v>
      </c>
      <c r="F71" s="33" t="s">
        <v>221</v>
      </c>
      <c r="G71">
        <f t="shared" si="5"/>
        <v>1068</v>
      </c>
      <c r="I71">
        <v>1068</v>
      </c>
      <c r="J71" t="s">
        <v>220</v>
      </c>
      <c r="K71" s="36">
        <v>151429</v>
      </c>
      <c r="M71" t="s">
        <v>738</v>
      </c>
      <c r="N71" t="s">
        <v>220</v>
      </c>
      <c r="O71" s="17">
        <v>157891</v>
      </c>
      <c r="Q71" s="35">
        <f t="shared" si="3"/>
        <v>157891</v>
      </c>
    </row>
    <row r="72" spans="1:17" ht="66">
      <c r="A72" s="32">
        <v>1069</v>
      </c>
      <c r="B72" s="33" t="s">
        <v>222</v>
      </c>
      <c r="C72" s="34">
        <v>140800</v>
      </c>
      <c r="D72" s="35">
        <v>134065</v>
      </c>
      <c r="E72" s="35">
        <f t="shared" si="4"/>
        <v>140800</v>
      </c>
      <c r="F72" s="33" t="s">
        <v>223</v>
      </c>
      <c r="G72">
        <f t="shared" si="5"/>
        <v>1069</v>
      </c>
      <c r="I72" t="s">
        <v>224</v>
      </c>
      <c r="J72" t="s">
        <v>222</v>
      </c>
      <c r="K72" s="36">
        <v>134065</v>
      </c>
      <c r="M72" t="s">
        <v>224</v>
      </c>
      <c r="N72" t="s">
        <v>222</v>
      </c>
      <c r="O72" s="17">
        <v>140800</v>
      </c>
      <c r="Q72" s="35">
        <f t="shared" si="3"/>
        <v>140800</v>
      </c>
    </row>
    <row r="73" spans="1:17" ht="66">
      <c r="A73" s="32">
        <v>1070</v>
      </c>
      <c r="B73" s="33" t="s">
        <v>225</v>
      </c>
      <c r="C73" s="34">
        <v>128520</v>
      </c>
      <c r="D73" s="35">
        <v>122121</v>
      </c>
      <c r="E73" s="35">
        <f t="shared" si="4"/>
        <v>128520</v>
      </c>
      <c r="F73" s="33" t="s">
        <v>226</v>
      </c>
      <c r="G73">
        <f t="shared" si="5"/>
        <v>1070</v>
      </c>
      <c r="I73">
        <v>1070</v>
      </c>
      <c r="J73" t="s">
        <v>225</v>
      </c>
      <c r="K73" s="36">
        <v>122121</v>
      </c>
      <c r="M73" t="s">
        <v>739</v>
      </c>
      <c r="N73" t="s">
        <v>225</v>
      </c>
      <c r="O73" s="17">
        <v>128520</v>
      </c>
      <c r="Q73" s="35">
        <f t="shared" si="3"/>
        <v>128520</v>
      </c>
    </row>
    <row r="74" spans="1:17" ht="66">
      <c r="A74" s="32">
        <v>1071</v>
      </c>
      <c r="B74" s="33" t="s">
        <v>227</v>
      </c>
      <c r="C74" s="34">
        <v>114770</v>
      </c>
      <c r="D74" s="35">
        <v>110001</v>
      </c>
      <c r="E74" s="35">
        <f t="shared" si="4"/>
        <v>114770</v>
      </c>
      <c r="F74" s="33" t="s">
        <v>228</v>
      </c>
      <c r="G74">
        <f t="shared" si="5"/>
        <v>1071</v>
      </c>
      <c r="I74" t="s">
        <v>229</v>
      </c>
      <c r="J74" t="s">
        <v>227</v>
      </c>
      <c r="K74" s="36">
        <v>110001</v>
      </c>
      <c r="M74" t="s">
        <v>229</v>
      </c>
      <c r="N74" t="s">
        <v>227</v>
      </c>
      <c r="O74" s="17">
        <v>114770</v>
      </c>
      <c r="Q74" s="35">
        <f t="shared" si="3"/>
        <v>114770</v>
      </c>
    </row>
    <row r="75" spans="1:17" ht="33">
      <c r="A75" s="32">
        <v>1072</v>
      </c>
      <c r="B75" s="33" t="s">
        <v>230</v>
      </c>
      <c r="C75" s="34">
        <v>237460</v>
      </c>
      <c r="D75" s="35">
        <v>223382</v>
      </c>
      <c r="E75" s="35">
        <f t="shared" si="4"/>
        <v>237460</v>
      </c>
      <c r="F75" s="33" t="s">
        <v>231</v>
      </c>
      <c r="G75">
        <f t="shared" si="5"/>
        <v>1072</v>
      </c>
      <c r="I75">
        <v>1072</v>
      </c>
      <c r="J75" t="s">
        <v>230</v>
      </c>
      <c r="K75" s="36">
        <v>223382</v>
      </c>
      <c r="M75">
        <v>1072</v>
      </c>
      <c r="N75" t="s">
        <v>230</v>
      </c>
      <c r="O75" s="17">
        <v>237460</v>
      </c>
      <c r="Q75" s="35">
        <f t="shared" si="3"/>
        <v>237460</v>
      </c>
    </row>
    <row r="76" spans="1:17">
      <c r="A76" s="32">
        <v>1073</v>
      </c>
      <c r="B76" s="33" t="s">
        <v>232</v>
      </c>
      <c r="C76" s="34">
        <v>205029</v>
      </c>
      <c r="D76" s="35">
        <v>192665</v>
      </c>
      <c r="E76" s="35">
        <f t="shared" si="4"/>
        <v>205029</v>
      </c>
      <c r="F76" s="33" t="s">
        <v>233</v>
      </c>
      <c r="G76">
        <f t="shared" si="5"/>
        <v>1073</v>
      </c>
      <c r="I76">
        <v>1073</v>
      </c>
      <c r="J76" t="s">
        <v>232</v>
      </c>
      <c r="K76" s="36">
        <v>192665</v>
      </c>
      <c r="M76">
        <v>1073</v>
      </c>
      <c r="N76" t="s">
        <v>232</v>
      </c>
      <c r="O76" s="17">
        <v>205029</v>
      </c>
      <c r="Q76" s="35">
        <f t="shared" si="3"/>
        <v>205029</v>
      </c>
    </row>
    <row r="77" spans="1:17" ht="33">
      <c r="A77" s="32">
        <v>1074</v>
      </c>
      <c r="B77" s="33" t="s">
        <v>234</v>
      </c>
      <c r="C77" s="34">
        <v>174452</v>
      </c>
      <c r="D77" s="35">
        <v>169586</v>
      </c>
      <c r="E77" s="35">
        <f t="shared" si="4"/>
        <v>174452</v>
      </c>
      <c r="F77" s="33" t="s">
        <v>235</v>
      </c>
      <c r="G77">
        <f t="shared" si="5"/>
        <v>1074</v>
      </c>
      <c r="I77">
        <v>1074</v>
      </c>
      <c r="J77" t="s">
        <v>234</v>
      </c>
      <c r="K77" s="36">
        <v>169586</v>
      </c>
      <c r="M77">
        <v>1074</v>
      </c>
      <c r="N77" t="s">
        <v>234</v>
      </c>
      <c r="O77" s="17">
        <v>174452</v>
      </c>
      <c r="Q77" s="35">
        <f t="shared" si="3"/>
        <v>174452</v>
      </c>
    </row>
    <row r="78" spans="1:17" ht="33">
      <c r="A78" s="32">
        <v>1075</v>
      </c>
      <c r="B78" s="33" t="s">
        <v>236</v>
      </c>
      <c r="C78" s="34">
        <v>191336</v>
      </c>
      <c r="D78" s="35">
        <v>185611</v>
      </c>
      <c r="E78" s="35">
        <f t="shared" si="4"/>
        <v>191336</v>
      </c>
      <c r="F78" s="33" t="s">
        <v>237</v>
      </c>
      <c r="G78">
        <f t="shared" si="5"/>
        <v>1075</v>
      </c>
      <c r="I78">
        <v>1075</v>
      </c>
      <c r="J78" t="s">
        <v>236</v>
      </c>
      <c r="K78" s="36">
        <v>185611</v>
      </c>
      <c r="M78">
        <v>1075</v>
      </c>
      <c r="N78" t="s">
        <v>236</v>
      </c>
      <c r="O78" s="17">
        <v>191336</v>
      </c>
      <c r="Q78" s="35">
        <f t="shared" si="3"/>
        <v>191336</v>
      </c>
    </row>
    <row r="79" spans="1:17" ht="33">
      <c r="A79" s="32">
        <v>1076</v>
      </c>
      <c r="B79" s="33" t="s">
        <v>238</v>
      </c>
      <c r="C79" s="34">
        <v>277601</v>
      </c>
      <c r="D79" s="35">
        <v>268590</v>
      </c>
      <c r="E79" s="35">
        <f t="shared" si="4"/>
        <v>277601</v>
      </c>
      <c r="F79" s="33" t="s">
        <v>239</v>
      </c>
      <c r="G79">
        <f t="shared" si="5"/>
        <v>1076</v>
      </c>
      <c r="I79">
        <v>1076</v>
      </c>
      <c r="J79" t="s">
        <v>238</v>
      </c>
      <c r="K79" s="36">
        <v>268590</v>
      </c>
      <c r="M79">
        <v>1076</v>
      </c>
      <c r="N79" t="s">
        <v>238</v>
      </c>
      <c r="O79" s="17">
        <v>277601</v>
      </c>
      <c r="Q79" s="35">
        <f t="shared" si="3"/>
        <v>277601</v>
      </c>
    </row>
    <row r="80" spans="1:17" ht="33">
      <c r="A80" s="32">
        <v>1077</v>
      </c>
      <c r="B80" s="33" t="s">
        <v>240</v>
      </c>
      <c r="C80" s="34">
        <v>267103</v>
      </c>
      <c r="D80" s="35">
        <v>249846</v>
      </c>
      <c r="E80" s="35">
        <f t="shared" si="4"/>
        <v>267103</v>
      </c>
      <c r="F80" s="33" t="s">
        <v>241</v>
      </c>
      <c r="G80">
        <f t="shared" si="5"/>
        <v>1077</v>
      </c>
      <c r="I80">
        <v>1077</v>
      </c>
      <c r="J80" t="s">
        <v>240</v>
      </c>
      <c r="K80" s="36">
        <v>249846</v>
      </c>
      <c r="M80">
        <v>1077</v>
      </c>
      <c r="N80" t="s">
        <v>240</v>
      </c>
      <c r="O80" s="17">
        <v>267103</v>
      </c>
      <c r="Q80" s="35">
        <f t="shared" si="3"/>
        <v>267103</v>
      </c>
    </row>
    <row r="81" spans="1:17" ht="33">
      <c r="A81" s="32">
        <v>1078</v>
      </c>
      <c r="B81" s="33" t="s">
        <v>242</v>
      </c>
      <c r="C81" s="34">
        <v>212186</v>
      </c>
      <c r="D81" s="35">
        <v>200964</v>
      </c>
      <c r="E81" s="35">
        <f t="shared" si="4"/>
        <v>212186</v>
      </c>
      <c r="F81" s="33" t="s">
        <v>243</v>
      </c>
      <c r="G81">
        <f t="shared" si="5"/>
        <v>1078</v>
      </c>
      <c r="I81">
        <v>1078</v>
      </c>
      <c r="J81" t="s">
        <v>242</v>
      </c>
      <c r="K81" s="36">
        <v>200964</v>
      </c>
      <c r="M81">
        <v>1078</v>
      </c>
      <c r="N81" t="s">
        <v>242</v>
      </c>
      <c r="O81" s="17">
        <v>212186</v>
      </c>
      <c r="Q81" s="35">
        <f t="shared" si="3"/>
        <v>212186</v>
      </c>
    </row>
    <row r="82" spans="1:17" ht="33">
      <c r="A82" s="32">
        <v>1079</v>
      </c>
      <c r="B82" s="33" t="s">
        <v>244</v>
      </c>
      <c r="C82" s="34">
        <v>371019</v>
      </c>
      <c r="D82" s="35">
        <v>366921</v>
      </c>
      <c r="E82" s="35">
        <f t="shared" si="4"/>
        <v>371019</v>
      </c>
      <c r="F82" s="33" t="s">
        <v>245</v>
      </c>
      <c r="G82">
        <f t="shared" si="5"/>
        <v>1079</v>
      </c>
      <c r="I82">
        <v>1079</v>
      </c>
      <c r="J82" t="s">
        <v>244</v>
      </c>
      <c r="K82" s="36">
        <v>366921</v>
      </c>
      <c r="M82">
        <v>1079</v>
      </c>
      <c r="N82" t="s">
        <v>244</v>
      </c>
      <c r="O82" s="17">
        <v>371019</v>
      </c>
      <c r="Q82" s="35">
        <f t="shared" si="3"/>
        <v>371019</v>
      </c>
    </row>
    <row r="83" spans="1:17" ht="49.5">
      <c r="A83" s="32">
        <v>1080</v>
      </c>
      <c r="B83" s="33" t="s">
        <v>246</v>
      </c>
      <c r="C83" s="34">
        <v>405013</v>
      </c>
      <c r="D83" s="35">
        <v>397543</v>
      </c>
      <c r="E83" s="35">
        <f t="shared" si="4"/>
        <v>405013</v>
      </c>
      <c r="F83" s="33" t="s">
        <v>247</v>
      </c>
      <c r="G83">
        <f t="shared" si="5"/>
        <v>1080</v>
      </c>
      <c r="I83">
        <v>1080</v>
      </c>
      <c r="J83" t="s">
        <v>246</v>
      </c>
      <c r="K83" s="36">
        <v>397543</v>
      </c>
      <c r="M83">
        <v>1080</v>
      </c>
      <c r="N83" t="s">
        <v>246</v>
      </c>
      <c r="O83" s="17">
        <v>405013</v>
      </c>
      <c r="Q83" s="35">
        <f t="shared" si="3"/>
        <v>405013</v>
      </c>
    </row>
    <row r="84" spans="1:17" ht="66">
      <c r="A84" s="32">
        <v>1081</v>
      </c>
      <c r="B84" s="33" t="s">
        <v>248</v>
      </c>
      <c r="C84" s="34">
        <v>310429</v>
      </c>
      <c r="D84" s="35">
        <v>304689</v>
      </c>
      <c r="E84" s="35">
        <f t="shared" si="4"/>
        <v>310429</v>
      </c>
      <c r="F84" s="33" t="s">
        <v>249</v>
      </c>
      <c r="G84">
        <f t="shared" si="5"/>
        <v>1081</v>
      </c>
      <c r="I84">
        <v>1081</v>
      </c>
      <c r="J84" t="s">
        <v>248</v>
      </c>
      <c r="K84" s="36">
        <v>304689</v>
      </c>
      <c r="M84">
        <v>1081</v>
      </c>
      <c r="N84" t="s">
        <v>248</v>
      </c>
      <c r="O84" s="17">
        <v>310429</v>
      </c>
      <c r="Q84" s="35">
        <f t="shared" si="3"/>
        <v>310429</v>
      </c>
    </row>
    <row r="85" spans="1:17" ht="49.5">
      <c r="A85" s="32">
        <v>1082</v>
      </c>
      <c r="B85" s="33" t="s">
        <v>250</v>
      </c>
      <c r="C85" s="34">
        <v>389223</v>
      </c>
      <c r="D85" s="35">
        <v>387463</v>
      </c>
      <c r="E85" s="35">
        <f t="shared" si="4"/>
        <v>389223</v>
      </c>
      <c r="F85" s="33" t="s">
        <v>251</v>
      </c>
      <c r="G85">
        <f t="shared" si="5"/>
        <v>1082</v>
      </c>
      <c r="I85">
        <v>1082</v>
      </c>
      <c r="J85" t="s">
        <v>250</v>
      </c>
      <c r="K85" s="36">
        <v>387463</v>
      </c>
      <c r="M85">
        <v>1082</v>
      </c>
      <c r="N85" t="s">
        <v>250</v>
      </c>
      <c r="O85" s="17">
        <v>389223</v>
      </c>
      <c r="Q85" s="35">
        <f t="shared" si="3"/>
        <v>389223</v>
      </c>
    </row>
    <row r="86" spans="1:17" ht="33">
      <c r="A86" s="32">
        <v>1083</v>
      </c>
      <c r="B86" s="33" t="s">
        <v>252</v>
      </c>
      <c r="C86" s="34">
        <v>192777</v>
      </c>
      <c r="D86" s="35">
        <v>184766</v>
      </c>
      <c r="E86" s="35">
        <f t="shared" si="4"/>
        <v>192777</v>
      </c>
      <c r="F86" s="33" t="s">
        <v>253</v>
      </c>
      <c r="G86">
        <f t="shared" si="5"/>
        <v>1083</v>
      </c>
      <c r="I86">
        <v>1083</v>
      </c>
      <c r="J86" t="s">
        <v>252</v>
      </c>
      <c r="K86" s="36">
        <v>184766</v>
      </c>
      <c r="M86">
        <v>1083</v>
      </c>
      <c r="N86" t="s">
        <v>252</v>
      </c>
      <c r="O86" s="17">
        <v>192777</v>
      </c>
      <c r="Q86" s="35">
        <f t="shared" si="3"/>
        <v>192777</v>
      </c>
    </row>
    <row r="87" spans="1:17" ht="49.5">
      <c r="A87" s="32">
        <v>1084</v>
      </c>
      <c r="B87" s="33" t="s">
        <v>254</v>
      </c>
      <c r="C87" s="34">
        <v>191809</v>
      </c>
      <c r="D87" s="35">
        <v>183803</v>
      </c>
      <c r="E87" s="35">
        <f t="shared" si="4"/>
        <v>191809</v>
      </c>
      <c r="F87" s="33" t="s">
        <v>255</v>
      </c>
      <c r="G87">
        <f t="shared" si="5"/>
        <v>1084</v>
      </c>
      <c r="I87">
        <v>1084</v>
      </c>
      <c r="J87" t="s">
        <v>254</v>
      </c>
      <c r="K87" s="36">
        <v>183803</v>
      </c>
      <c r="M87">
        <v>1084</v>
      </c>
      <c r="N87" t="s">
        <v>254</v>
      </c>
      <c r="O87" s="17">
        <v>191809</v>
      </c>
      <c r="Q87" s="35">
        <f t="shared" si="3"/>
        <v>191809</v>
      </c>
    </row>
    <row r="88" spans="1:17" ht="33">
      <c r="A88" s="32">
        <v>1085</v>
      </c>
      <c r="B88" s="33" t="s">
        <v>256</v>
      </c>
      <c r="C88" s="34">
        <v>216069</v>
      </c>
      <c r="D88" s="35">
        <v>207768</v>
      </c>
      <c r="E88" s="35">
        <f t="shared" si="4"/>
        <v>216069</v>
      </c>
      <c r="F88" s="33" t="s">
        <v>257</v>
      </c>
      <c r="G88">
        <f t="shared" si="5"/>
        <v>1085</v>
      </c>
      <c r="I88">
        <v>1085</v>
      </c>
      <c r="J88" t="s">
        <v>256</v>
      </c>
      <c r="K88" s="36">
        <v>207768</v>
      </c>
      <c r="M88">
        <v>1085</v>
      </c>
      <c r="N88" t="s">
        <v>256</v>
      </c>
      <c r="O88" s="17">
        <v>216069</v>
      </c>
      <c r="Q88" s="35">
        <f t="shared" si="3"/>
        <v>216069</v>
      </c>
    </row>
    <row r="89" spans="1:17" ht="33">
      <c r="A89" s="32">
        <v>1086</v>
      </c>
      <c r="B89" s="33" t="s">
        <v>258</v>
      </c>
      <c r="C89" s="34">
        <v>180623</v>
      </c>
      <c r="D89" s="35">
        <v>174758</v>
      </c>
      <c r="E89" s="35">
        <f t="shared" si="4"/>
        <v>180623</v>
      </c>
      <c r="F89" s="33" t="s">
        <v>259</v>
      </c>
      <c r="G89">
        <f t="shared" si="5"/>
        <v>1086</v>
      </c>
      <c r="I89">
        <v>1086</v>
      </c>
      <c r="J89" t="s">
        <v>258</v>
      </c>
      <c r="K89" s="36">
        <v>174758</v>
      </c>
      <c r="M89">
        <v>1086</v>
      </c>
      <c r="N89" t="s">
        <v>258</v>
      </c>
      <c r="O89" s="17">
        <v>180623</v>
      </c>
      <c r="Q89" s="35">
        <f t="shared" si="3"/>
        <v>180623</v>
      </c>
    </row>
    <row r="90" spans="1:17" ht="33">
      <c r="A90" s="32">
        <v>1087</v>
      </c>
      <c r="B90" s="33" t="s">
        <v>260</v>
      </c>
      <c r="C90" s="34">
        <v>193302</v>
      </c>
      <c r="D90" s="35">
        <v>184999</v>
      </c>
      <c r="E90" s="35">
        <f t="shared" si="4"/>
        <v>193302</v>
      </c>
      <c r="F90" s="33" t="s">
        <v>261</v>
      </c>
      <c r="G90">
        <f t="shared" si="5"/>
        <v>1087</v>
      </c>
      <c r="I90">
        <v>1087</v>
      </c>
      <c r="J90" t="s">
        <v>260</v>
      </c>
      <c r="K90" s="36">
        <v>184999</v>
      </c>
      <c r="M90">
        <v>1087</v>
      </c>
      <c r="N90" t="s">
        <v>260</v>
      </c>
      <c r="O90" s="17">
        <v>193302</v>
      </c>
      <c r="Q90" s="35">
        <f t="shared" si="3"/>
        <v>193302</v>
      </c>
    </row>
    <row r="91" spans="1:17" ht="33">
      <c r="A91" s="32">
        <v>1088</v>
      </c>
      <c r="B91" s="33" t="s">
        <v>262</v>
      </c>
      <c r="C91" s="34">
        <v>247618</v>
      </c>
      <c r="D91" s="35">
        <v>236760</v>
      </c>
      <c r="E91" s="35">
        <f t="shared" si="4"/>
        <v>247618</v>
      </c>
      <c r="F91" s="33" t="s">
        <v>263</v>
      </c>
      <c r="G91">
        <f t="shared" si="5"/>
        <v>1088</v>
      </c>
      <c r="I91">
        <v>1088</v>
      </c>
      <c r="J91" t="s">
        <v>262</v>
      </c>
      <c r="K91" s="36">
        <v>236760</v>
      </c>
      <c r="M91">
        <v>1088</v>
      </c>
      <c r="N91" t="s">
        <v>262</v>
      </c>
      <c r="O91" s="17">
        <v>247618</v>
      </c>
      <c r="Q91" s="35">
        <f t="shared" si="3"/>
        <v>247618</v>
      </c>
    </row>
    <row r="92" spans="1:17" ht="33">
      <c r="A92" s="32">
        <v>1089</v>
      </c>
      <c r="B92" s="33" t="s">
        <v>264</v>
      </c>
      <c r="C92" s="34">
        <v>281658</v>
      </c>
      <c r="D92" s="35">
        <v>271248</v>
      </c>
      <c r="E92" s="35">
        <f t="shared" si="4"/>
        <v>281658</v>
      </c>
      <c r="F92" s="33" t="s">
        <v>265</v>
      </c>
      <c r="G92">
        <f t="shared" si="5"/>
        <v>1089</v>
      </c>
      <c r="I92">
        <v>1089</v>
      </c>
      <c r="J92" t="s">
        <v>264</v>
      </c>
      <c r="K92" s="36">
        <v>271248</v>
      </c>
      <c r="M92">
        <v>1089</v>
      </c>
      <c r="N92" t="s">
        <v>264</v>
      </c>
      <c r="O92" s="17">
        <v>281658</v>
      </c>
      <c r="Q92" s="35">
        <f t="shared" si="3"/>
        <v>281658</v>
      </c>
    </row>
    <row r="93" spans="1:17" ht="33">
      <c r="A93" s="32">
        <v>1090</v>
      </c>
      <c r="B93" s="33" t="s">
        <v>266</v>
      </c>
      <c r="C93" s="34">
        <v>219758</v>
      </c>
      <c r="D93" s="35">
        <v>210980</v>
      </c>
      <c r="E93" s="35">
        <f t="shared" si="4"/>
        <v>219758</v>
      </c>
      <c r="F93" s="33" t="s">
        <v>267</v>
      </c>
      <c r="G93">
        <f t="shared" si="5"/>
        <v>1090</v>
      </c>
      <c r="I93">
        <v>1090</v>
      </c>
      <c r="J93" t="s">
        <v>266</v>
      </c>
      <c r="K93" s="36">
        <v>210980</v>
      </c>
      <c r="M93">
        <v>1090</v>
      </c>
      <c r="N93" t="s">
        <v>266</v>
      </c>
      <c r="O93" s="17">
        <v>219758</v>
      </c>
      <c r="Q93" s="35">
        <f t="shared" si="3"/>
        <v>219758</v>
      </c>
    </row>
    <row r="94" spans="1:17" ht="33">
      <c r="A94" s="32">
        <v>1091</v>
      </c>
      <c r="B94" s="33" t="s">
        <v>268</v>
      </c>
      <c r="C94" s="34">
        <v>141192</v>
      </c>
      <c r="D94" s="35">
        <v>134648</v>
      </c>
      <c r="E94" s="35">
        <f t="shared" si="4"/>
        <v>141192</v>
      </c>
      <c r="F94" s="33" t="s">
        <v>269</v>
      </c>
      <c r="G94">
        <f t="shared" si="5"/>
        <v>1091</v>
      </c>
      <c r="I94" t="s">
        <v>270</v>
      </c>
      <c r="J94" t="s">
        <v>268</v>
      </c>
      <c r="K94" s="36">
        <v>134648</v>
      </c>
      <c r="M94">
        <v>1091</v>
      </c>
      <c r="N94" t="s">
        <v>268</v>
      </c>
      <c r="O94" s="17">
        <v>141192</v>
      </c>
      <c r="Q94" s="35">
        <f t="shared" si="3"/>
        <v>141192</v>
      </c>
    </row>
    <row r="95" spans="1:17" ht="33">
      <c r="A95" s="32">
        <v>2001</v>
      </c>
      <c r="B95" s="33" t="s">
        <v>271</v>
      </c>
      <c r="C95" s="34">
        <v>297118</v>
      </c>
      <c r="D95" s="35">
        <v>286348</v>
      </c>
      <c r="E95" s="35">
        <f t="shared" si="4"/>
        <v>297118</v>
      </c>
      <c r="F95" s="33" t="s">
        <v>272</v>
      </c>
      <c r="G95">
        <f t="shared" si="5"/>
        <v>2001</v>
      </c>
      <c r="I95">
        <v>2001</v>
      </c>
      <c r="J95" t="s">
        <v>271</v>
      </c>
      <c r="K95" s="36">
        <v>286348</v>
      </c>
      <c r="M95">
        <v>2001</v>
      </c>
      <c r="N95" t="s">
        <v>271</v>
      </c>
      <c r="O95" s="17">
        <v>297118</v>
      </c>
      <c r="Q95" s="35">
        <f t="shared" si="3"/>
        <v>297118</v>
      </c>
    </row>
    <row r="96" spans="1:17" ht="49.5">
      <c r="A96" s="32">
        <v>2002</v>
      </c>
      <c r="B96" s="33" t="s">
        <v>273</v>
      </c>
      <c r="C96" s="34">
        <v>250248</v>
      </c>
      <c r="D96" s="35">
        <v>240107</v>
      </c>
      <c r="E96" s="35">
        <f t="shared" si="4"/>
        <v>250248</v>
      </c>
      <c r="F96" s="33" t="s">
        <v>274</v>
      </c>
      <c r="G96">
        <f t="shared" si="5"/>
        <v>2002</v>
      </c>
      <c r="I96">
        <v>2002</v>
      </c>
      <c r="J96" t="s">
        <v>273</v>
      </c>
      <c r="K96" s="36">
        <v>240107</v>
      </c>
      <c r="M96">
        <v>2002</v>
      </c>
      <c r="N96" t="s">
        <v>273</v>
      </c>
      <c r="O96" s="17">
        <v>250248</v>
      </c>
      <c r="Q96" s="35">
        <f t="shared" si="3"/>
        <v>250248</v>
      </c>
    </row>
    <row r="97" spans="1:17" ht="49.5">
      <c r="A97" s="32">
        <v>2003</v>
      </c>
      <c r="B97" s="33" t="s">
        <v>275</v>
      </c>
      <c r="C97" s="34">
        <v>273048</v>
      </c>
      <c r="D97" s="35">
        <v>261513</v>
      </c>
      <c r="E97" s="35">
        <f t="shared" si="4"/>
        <v>273048</v>
      </c>
      <c r="F97" s="33" t="s">
        <v>276</v>
      </c>
      <c r="G97">
        <f t="shared" si="5"/>
        <v>2003</v>
      </c>
      <c r="I97">
        <v>2003</v>
      </c>
      <c r="J97" t="s">
        <v>275</v>
      </c>
      <c r="K97" s="36">
        <v>261513</v>
      </c>
      <c r="M97">
        <v>2003</v>
      </c>
      <c r="N97" t="s">
        <v>275</v>
      </c>
      <c r="O97" s="17">
        <v>273048</v>
      </c>
      <c r="Q97" s="35">
        <f t="shared" si="3"/>
        <v>273048</v>
      </c>
    </row>
    <row r="98" spans="1:17" ht="49.5">
      <c r="A98" s="32">
        <v>3001</v>
      </c>
      <c r="B98" s="33" t="s">
        <v>277</v>
      </c>
      <c r="C98" s="34">
        <v>316058</v>
      </c>
      <c r="D98" s="35">
        <v>303876</v>
      </c>
      <c r="E98" s="35">
        <f t="shared" si="4"/>
        <v>316058</v>
      </c>
      <c r="F98" s="33" t="s">
        <v>278</v>
      </c>
      <c r="G98">
        <f t="shared" si="5"/>
        <v>3001</v>
      </c>
      <c r="I98" t="s">
        <v>279</v>
      </c>
      <c r="J98" t="s">
        <v>277</v>
      </c>
      <c r="K98" s="36">
        <v>303876</v>
      </c>
      <c r="M98" t="s">
        <v>279</v>
      </c>
      <c r="N98" t="s">
        <v>277</v>
      </c>
      <c r="O98" s="17">
        <v>316058</v>
      </c>
      <c r="Q98" s="35">
        <f t="shared" si="3"/>
        <v>316058</v>
      </c>
    </row>
    <row r="99" spans="1:17" ht="33">
      <c r="A99" s="32">
        <v>3002</v>
      </c>
      <c r="B99" s="33" t="s">
        <v>280</v>
      </c>
      <c r="C99" s="34">
        <v>249149</v>
      </c>
      <c r="D99" s="35">
        <v>245410</v>
      </c>
      <c r="E99" s="35">
        <f t="shared" si="4"/>
        <v>249149</v>
      </c>
      <c r="F99" s="33" t="s">
        <v>281</v>
      </c>
      <c r="G99">
        <f t="shared" si="5"/>
        <v>3002</v>
      </c>
      <c r="I99" t="s">
        <v>282</v>
      </c>
      <c r="J99" t="s">
        <v>280</v>
      </c>
      <c r="K99" s="36">
        <v>245410</v>
      </c>
      <c r="M99" t="s">
        <v>282</v>
      </c>
      <c r="N99" t="s">
        <v>280</v>
      </c>
      <c r="O99" s="17">
        <v>249149</v>
      </c>
      <c r="Q99" s="35">
        <f t="shared" si="3"/>
        <v>249149</v>
      </c>
    </row>
    <row r="100" spans="1:17" ht="49.5">
      <c r="A100" s="32">
        <v>3003</v>
      </c>
      <c r="B100" s="33" t="s">
        <v>283</v>
      </c>
      <c r="C100" s="34">
        <v>213912</v>
      </c>
      <c r="D100" s="35">
        <v>205220</v>
      </c>
      <c r="E100" s="35">
        <f t="shared" si="4"/>
        <v>213912</v>
      </c>
      <c r="F100" s="33" t="s">
        <v>284</v>
      </c>
      <c r="G100">
        <f t="shared" si="5"/>
        <v>3003</v>
      </c>
      <c r="I100">
        <v>3003</v>
      </c>
      <c r="J100" t="s">
        <v>283</v>
      </c>
      <c r="K100" s="36">
        <v>205220</v>
      </c>
      <c r="M100">
        <v>3003</v>
      </c>
      <c r="N100" t="s">
        <v>283</v>
      </c>
      <c r="O100" s="17">
        <v>213912</v>
      </c>
      <c r="Q100" s="35">
        <f t="shared" si="3"/>
        <v>213912</v>
      </c>
    </row>
    <row r="101" spans="1:17" ht="33">
      <c r="A101" s="32">
        <v>3004</v>
      </c>
      <c r="B101" s="33" t="s">
        <v>285</v>
      </c>
      <c r="C101" s="34">
        <v>162262</v>
      </c>
      <c r="D101" s="35">
        <v>161097</v>
      </c>
      <c r="E101" s="35">
        <f t="shared" si="4"/>
        <v>162262</v>
      </c>
      <c r="F101" s="33" t="s">
        <v>286</v>
      </c>
      <c r="G101">
        <f t="shared" si="5"/>
        <v>3004</v>
      </c>
      <c r="I101" t="s">
        <v>287</v>
      </c>
      <c r="J101" t="s">
        <v>285</v>
      </c>
      <c r="K101" s="36">
        <v>161097</v>
      </c>
      <c r="M101" t="s">
        <v>287</v>
      </c>
      <c r="N101" t="s">
        <v>285</v>
      </c>
      <c r="O101" s="17">
        <v>162262</v>
      </c>
      <c r="Q101" s="35">
        <f t="shared" si="3"/>
        <v>162262</v>
      </c>
    </row>
    <row r="102" spans="1:17" ht="49.5">
      <c r="A102" s="32">
        <v>3005</v>
      </c>
      <c r="B102" s="33" t="s">
        <v>288</v>
      </c>
      <c r="C102" s="34">
        <v>253955</v>
      </c>
      <c r="D102" s="35">
        <v>247633</v>
      </c>
      <c r="E102" s="35">
        <f t="shared" si="4"/>
        <v>253955</v>
      </c>
      <c r="F102" s="33" t="s">
        <v>289</v>
      </c>
      <c r="G102">
        <f t="shared" si="5"/>
        <v>3005</v>
      </c>
      <c r="I102">
        <v>3005</v>
      </c>
      <c r="J102" t="s">
        <v>288</v>
      </c>
      <c r="K102" s="36">
        <v>247633</v>
      </c>
      <c r="M102">
        <v>3005</v>
      </c>
      <c r="N102" t="s">
        <v>288</v>
      </c>
      <c r="O102" s="17">
        <v>253955</v>
      </c>
      <c r="Q102" s="35">
        <f t="shared" si="3"/>
        <v>253955</v>
      </c>
    </row>
    <row r="103" spans="1:17" ht="33">
      <c r="A103" s="32">
        <v>3006</v>
      </c>
      <c r="B103" s="33" t="s">
        <v>290</v>
      </c>
      <c r="C103" s="34">
        <v>188152</v>
      </c>
      <c r="D103" s="35">
        <v>178490</v>
      </c>
      <c r="E103" s="35">
        <f t="shared" si="4"/>
        <v>188152</v>
      </c>
      <c r="F103" s="33" t="s">
        <v>291</v>
      </c>
      <c r="G103">
        <f t="shared" si="5"/>
        <v>3006</v>
      </c>
      <c r="I103">
        <v>3006</v>
      </c>
      <c r="J103" t="s">
        <v>290</v>
      </c>
      <c r="K103" s="36">
        <v>178490</v>
      </c>
      <c r="M103">
        <v>3006</v>
      </c>
      <c r="N103" t="s">
        <v>290</v>
      </c>
      <c r="O103" s="17">
        <v>188152</v>
      </c>
      <c r="Q103" s="35">
        <f t="shared" si="3"/>
        <v>188152</v>
      </c>
    </row>
    <row r="104" spans="1:17" ht="33">
      <c r="A104" s="32">
        <v>3007</v>
      </c>
      <c r="B104" s="33" t="s">
        <v>292</v>
      </c>
      <c r="C104" s="34">
        <v>264383</v>
      </c>
      <c r="D104" s="35">
        <v>250452</v>
      </c>
      <c r="E104" s="35">
        <f t="shared" si="4"/>
        <v>264383</v>
      </c>
      <c r="F104" s="33" t="s">
        <v>293</v>
      </c>
      <c r="G104">
        <f t="shared" si="5"/>
        <v>3007</v>
      </c>
      <c r="I104">
        <v>3007</v>
      </c>
      <c r="J104" t="s">
        <v>292</v>
      </c>
      <c r="K104" s="36">
        <v>250452</v>
      </c>
      <c r="M104" t="s">
        <v>740</v>
      </c>
      <c r="N104" t="s">
        <v>292</v>
      </c>
      <c r="O104" s="17">
        <v>264383</v>
      </c>
      <c r="Q104" s="35">
        <f t="shared" si="3"/>
        <v>264383</v>
      </c>
    </row>
    <row r="105" spans="1:17" ht="33">
      <c r="A105" s="32">
        <v>3008</v>
      </c>
      <c r="B105" s="33" t="s">
        <v>294</v>
      </c>
      <c r="C105" s="34">
        <v>177441</v>
      </c>
      <c r="D105" s="35">
        <v>176580</v>
      </c>
      <c r="E105" s="35">
        <f t="shared" si="4"/>
        <v>177441</v>
      </c>
      <c r="F105" s="33" t="s">
        <v>295</v>
      </c>
      <c r="G105">
        <f t="shared" si="5"/>
        <v>3008</v>
      </c>
      <c r="I105" t="s">
        <v>296</v>
      </c>
      <c r="J105" t="s">
        <v>294</v>
      </c>
      <c r="K105" s="36">
        <v>176580</v>
      </c>
      <c r="M105" t="s">
        <v>296</v>
      </c>
      <c r="N105" t="s">
        <v>294</v>
      </c>
      <c r="O105" s="17">
        <v>177441</v>
      </c>
      <c r="Q105" s="35">
        <f t="shared" si="3"/>
        <v>177441</v>
      </c>
    </row>
    <row r="106" spans="1:17" ht="33">
      <c r="A106" s="32">
        <v>3009</v>
      </c>
      <c r="B106" s="33" t="s">
        <v>297</v>
      </c>
      <c r="C106" s="34">
        <v>179802</v>
      </c>
      <c r="D106" s="35">
        <v>171338</v>
      </c>
      <c r="E106" s="35">
        <f t="shared" si="4"/>
        <v>179802</v>
      </c>
      <c r="F106" s="33" t="s">
        <v>298</v>
      </c>
      <c r="G106">
        <f t="shared" si="5"/>
        <v>3009</v>
      </c>
      <c r="I106" t="s">
        <v>299</v>
      </c>
      <c r="J106" t="s">
        <v>297</v>
      </c>
      <c r="K106" s="36">
        <v>171338</v>
      </c>
      <c r="M106" t="s">
        <v>299</v>
      </c>
      <c r="N106" t="s">
        <v>297</v>
      </c>
      <c r="O106" s="17">
        <v>179802</v>
      </c>
      <c r="Q106" s="35">
        <f t="shared" si="3"/>
        <v>179802</v>
      </c>
    </row>
    <row r="107" spans="1:17" ht="33">
      <c r="A107" s="32">
        <v>3010</v>
      </c>
      <c r="B107" s="33" t="s">
        <v>300</v>
      </c>
      <c r="C107" s="34">
        <v>203196</v>
      </c>
      <c r="D107" s="35"/>
      <c r="E107" s="35">
        <f t="shared" si="4"/>
        <v>203196</v>
      </c>
      <c r="F107" s="33" t="s">
        <v>301</v>
      </c>
      <c r="G107">
        <f t="shared" si="5"/>
        <v>3010</v>
      </c>
      <c r="I107" t="s">
        <v>302</v>
      </c>
      <c r="J107" t="s">
        <v>300</v>
      </c>
      <c r="K107" t="s">
        <v>303</v>
      </c>
      <c r="M107" t="s">
        <v>741</v>
      </c>
      <c r="N107" t="s">
        <v>300</v>
      </c>
      <c r="O107" s="17">
        <v>203196</v>
      </c>
      <c r="Q107" s="35">
        <f t="shared" si="3"/>
        <v>203196</v>
      </c>
    </row>
    <row r="108" spans="1:17" ht="49.5">
      <c r="A108" s="32">
        <v>3011</v>
      </c>
      <c r="B108" s="33" t="s">
        <v>304</v>
      </c>
      <c r="C108" s="34">
        <v>238720</v>
      </c>
      <c r="D108" s="35"/>
      <c r="E108" s="35">
        <f t="shared" si="4"/>
        <v>238720</v>
      </c>
      <c r="F108" s="33" t="s">
        <v>305</v>
      </c>
      <c r="G108">
        <f t="shared" si="5"/>
        <v>3011</v>
      </c>
      <c r="I108" t="s">
        <v>306</v>
      </c>
      <c r="J108" t="s">
        <v>304</v>
      </c>
      <c r="K108" t="s">
        <v>303</v>
      </c>
      <c r="M108" t="s">
        <v>742</v>
      </c>
      <c r="N108" t="s">
        <v>304</v>
      </c>
      <c r="O108" s="17">
        <v>238720</v>
      </c>
      <c r="Q108" s="35">
        <f t="shared" si="3"/>
        <v>238720</v>
      </c>
    </row>
    <row r="109" spans="1:17" ht="33">
      <c r="A109" s="32">
        <v>3012</v>
      </c>
      <c r="B109" s="33" t="s">
        <v>307</v>
      </c>
      <c r="C109" s="34">
        <v>205586</v>
      </c>
      <c r="D109" s="35">
        <v>195899</v>
      </c>
      <c r="E109" s="35">
        <f t="shared" si="4"/>
        <v>205586</v>
      </c>
      <c r="F109" s="33" t="s">
        <v>308</v>
      </c>
      <c r="G109">
        <f t="shared" si="5"/>
        <v>3012</v>
      </c>
      <c r="I109" t="s">
        <v>309</v>
      </c>
      <c r="J109" t="s">
        <v>307</v>
      </c>
      <c r="K109" s="36">
        <v>195899</v>
      </c>
      <c r="M109" t="s">
        <v>309</v>
      </c>
      <c r="N109" t="s">
        <v>307</v>
      </c>
      <c r="O109" s="17">
        <v>205586</v>
      </c>
      <c r="Q109" s="35">
        <f t="shared" si="3"/>
        <v>205586</v>
      </c>
    </row>
    <row r="110" spans="1:17" ht="66">
      <c r="A110" s="32">
        <v>4001</v>
      </c>
      <c r="B110" s="33" t="s">
        <v>310</v>
      </c>
      <c r="C110" s="34">
        <v>215411</v>
      </c>
      <c r="D110" s="35">
        <v>207172</v>
      </c>
      <c r="E110" s="35">
        <f t="shared" si="4"/>
        <v>215411</v>
      </c>
      <c r="F110" s="33" t="s">
        <v>311</v>
      </c>
      <c r="G110">
        <f t="shared" si="5"/>
        <v>4001</v>
      </c>
      <c r="I110">
        <v>4001</v>
      </c>
      <c r="J110" t="s">
        <v>310</v>
      </c>
      <c r="K110" s="36">
        <v>207172</v>
      </c>
      <c r="M110">
        <v>4001</v>
      </c>
      <c r="N110" t="s">
        <v>310</v>
      </c>
      <c r="O110" s="17">
        <v>215411</v>
      </c>
      <c r="Q110" s="35">
        <f t="shared" si="3"/>
        <v>215411</v>
      </c>
    </row>
    <row r="111" spans="1:17" ht="66">
      <c r="A111" s="32">
        <v>4002</v>
      </c>
      <c r="B111" s="33" t="s">
        <v>312</v>
      </c>
      <c r="C111" s="34">
        <v>202847</v>
      </c>
      <c r="D111" s="35">
        <v>199842</v>
      </c>
      <c r="E111" s="35">
        <f t="shared" si="4"/>
        <v>202847</v>
      </c>
      <c r="F111" s="33" t="s">
        <v>313</v>
      </c>
      <c r="G111">
        <f t="shared" si="5"/>
        <v>4002</v>
      </c>
      <c r="I111">
        <v>4002</v>
      </c>
      <c r="J111" t="s">
        <v>312</v>
      </c>
      <c r="K111" s="36">
        <v>199842</v>
      </c>
      <c r="M111">
        <v>4002</v>
      </c>
      <c r="N111" t="s">
        <v>312</v>
      </c>
      <c r="O111" s="17">
        <v>202847</v>
      </c>
      <c r="Q111" s="35">
        <f t="shared" si="3"/>
        <v>202847</v>
      </c>
    </row>
    <row r="112" spans="1:17" ht="66">
      <c r="A112" s="32">
        <v>4003</v>
      </c>
      <c r="B112" s="33" t="s">
        <v>314</v>
      </c>
      <c r="C112" s="34">
        <v>210518</v>
      </c>
      <c r="D112" s="35">
        <v>199758</v>
      </c>
      <c r="E112" s="35">
        <f t="shared" si="4"/>
        <v>210518</v>
      </c>
      <c r="F112" s="33" t="s">
        <v>315</v>
      </c>
      <c r="G112">
        <f t="shared" si="5"/>
        <v>4003</v>
      </c>
      <c r="I112">
        <v>4003</v>
      </c>
      <c r="J112" t="s">
        <v>314</v>
      </c>
      <c r="K112" s="36">
        <v>199758</v>
      </c>
      <c r="M112">
        <v>4003</v>
      </c>
      <c r="N112" t="s">
        <v>314</v>
      </c>
      <c r="O112" s="17">
        <v>210518</v>
      </c>
      <c r="Q112" s="35">
        <f t="shared" si="3"/>
        <v>210518</v>
      </c>
    </row>
    <row r="113" spans="1:17" ht="66">
      <c r="A113" s="32">
        <v>4004</v>
      </c>
      <c r="B113" s="33" t="s">
        <v>316</v>
      </c>
      <c r="C113" s="34">
        <v>260445</v>
      </c>
      <c r="D113" s="35">
        <v>252432</v>
      </c>
      <c r="E113" s="35">
        <f t="shared" si="4"/>
        <v>260445</v>
      </c>
      <c r="F113" s="33" t="s">
        <v>317</v>
      </c>
      <c r="G113">
        <f t="shared" si="5"/>
        <v>4004</v>
      </c>
      <c r="I113">
        <v>4004</v>
      </c>
      <c r="J113" t="s">
        <v>316</v>
      </c>
      <c r="K113" s="36">
        <v>252432</v>
      </c>
      <c r="M113">
        <v>4004</v>
      </c>
      <c r="N113" t="s">
        <v>316</v>
      </c>
      <c r="O113" s="17">
        <v>260445</v>
      </c>
      <c r="Q113" s="35">
        <f t="shared" si="3"/>
        <v>260445</v>
      </c>
    </row>
    <row r="114" spans="1:17" ht="49.5">
      <c r="A114" s="32">
        <v>5001</v>
      </c>
      <c r="B114" s="33" t="s">
        <v>318</v>
      </c>
      <c r="C114" s="34">
        <v>224214</v>
      </c>
      <c r="D114" s="35">
        <v>215428</v>
      </c>
      <c r="E114" s="35">
        <f t="shared" si="4"/>
        <v>224214</v>
      </c>
      <c r="F114" s="33" t="s">
        <v>319</v>
      </c>
      <c r="G114">
        <f t="shared" si="5"/>
        <v>5001</v>
      </c>
      <c r="I114">
        <v>5001</v>
      </c>
      <c r="J114" t="s">
        <v>318</v>
      </c>
      <c r="K114" s="36">
        <v>215428</v>
      </c>
      <c r="M114">
        <v>5001</v>
      </c>
      <c r="N114" t="s">
        <v>318</v>
      </c>
      <c r="O114" s="17">
        <v>224214</v>
      </c>
      <c r="Q114" s="35">
        <f t="shared" si="3"/>
        <v>224214</v>
      </c>
    </row>
    <row r="115" spans="1:17" ht="49.5">
      <c r="A115" s="32">
        <v>5002</v>
      </c>
      <c r="B115" s="33" t="s">
        <v>320</v>
      </c>
      <c r="C115" s="34">
        <v>203601</v>
      </c>
      <c r="D115" s="35">
        <v>196722</v>
      </c>
      <c r="E115" s="35">
        <f t="shared" si="4"/>
        <v>203601</v>
      </c>
      <c r="F115" s="33" t="s">
        <v>321</v>
      </c>
      <c r="G115">
        <f t="shared" si="5"/>
        <v>5002</v>
      </c>
      <c r="I115">
        <v>5002</v>
      </c>
      <c r="J115" t="s">
        <v>320</v>
      </c>
      <c r="K115" s="36">
        <v>196722</v>
      </c>
      <c r="M115">
        <v>5002</v>
      </c>
      <c r="N115" t="s">
        <v>320</v>
      </c>
      <c r="O115" s="17">
        <v>203601</v>
      </c>
      <c r="Q115" s="35">
        <f t="shared" si="3"/>
        <v>203601</v>
      </c>
    </row>
    <row r="116" spans="1:17" ht="49.5">
      <c r="A116" s="32">
        <v>5003</v>
      </c>
      <c r="B116" s="33" t="s">
        <v>322</v>
      </c>
      <c r="C116" s="34">
        <v>179968</v>
      </c>
      <c r="D116" s="35">
        <v>173162</v>
      </c>
      <c r="E116" s="35">
        <f t="shared" si="4"/>
        <v>179968</v>
      </c>
      <c r="F116" s="33" t="s">
        <v>323</v>
      </c>
      <c r="G116">
        <f t="shared" si="5"/>
        <v>5003</v>
      </c>
      <c r="I116">
        <v>5003</v>
      </c>
      <c r="J116" t="s">
        <v>322</v>
      </c>
      <c r="K116" s="36">
        <v>173162</v>
      </c>
      <c r="M116">
        <v>5003</v>
      </c>
      <c r="N116" t="s">
        <v>322</v>
      </c>
      <c r="O116" s="17">
        <v>179968</v>
      </c>
      <c r="Q116" s="35">
        <f t="shared" si="3"/>
        <v>179968</v>
      </c>
    </row>
    <row r="117" spans="1:17" ht="33">
      <c r="A117" s="32">
        <v>5004</v>
      </c>
      <c r="B117" s="33" t="s">
        <v>324</v>
      </c>
      <c r="C117" s="34">
        <v>205010</v>
      </c>
      <c r="D117" s="35">
        <v>194979</v>
      </c>
      <c r="E117" s="35">
        <f t="shared" si="4"/>
        <v>205010</v>
      </c>
      <c r="F117" s="33" t="s">
        <v>325</v>
      </c>
      <c r="G117">
        <f t="shared" si="5"/>
        <v>5004</v>
      </c>
      <c r="I117">
        <v>5004</v>
      </c>
      <c r="J117" t="s">
        <v>324</v>
      </c>
      <c r="K117" s="36">
        <v>194979</v>
      </c>
      <c r="M117">
        <v>5004</v>
      </c>
      <c r="N117" t="s">
        <v>324</v>
      </c>
      <c r="O117" s="17">
        <v>205010</v>
      </c>
      <c r="Q117" s="35">
        <f t="shared" si="3"/>
        <v>205010</v>
      </c>
    </row>
    <row r="118" spans="1:17" ht="33">
      <c r="A118" s="32">
        <v>5005</v>
      </c>
      <c r="B118" s="33" t="s">
        <v>326</v>
      </c>
      <c r="C118" s="34">
        <v>179744</v>
      </c>
      <c r="D118" s="35">
        <v>170252</v>
      </c>
      <c r="E118" s="35">
        <f t="shared" si="4"/>
        <v>179744</v>
      </c>
      <c r="F118" s="33" t="s">
        <v>327</v>
      </c>
      <c r="G118">
        <f t="shared" si="5"/>
        <v>5005</v>
      </c>
      <c r="I118">
        <v>5005</v>
      </c>
      <c r="J118" t="s">
        <v>326</v>
      </c>
      <c r="K118" s="36">
        <v>170252</v>
      </c>
      <c r="M118">
        <v>5005</v>
      </c>
      <c r="N118" t="s">
        <v>326</v>
      </c>
      <c r="O118" s="17">
        <v>179744</v>
      </c>
      <c r="Q118" s="35">
        <f t="shared" si="3"/>
        <v>179744</v>
      </c>
    </row>
    <row r="119" spans="1:17">
      <c r="A119" s="32">
        <v>5006</v>
      </c>
      <c r="B119" s="33" t="s">
        <v>328</v>
      </c>
      <c r="C119" s="34">
        <v>269720</v>
      </c>
      <c r="D119" s="35">
        <v>257066</v>
      </c>
      <c r="E119" s="35">
        <f t="shared" si="4"/>
        <v>269720</v>
      </c>
      <c r="F119" s="33" t="s">
        <v>329</v>
      </c>
      <c r="G119">
        <f t="shared" si="5"/>
        <v>5006</v>
      </c>
      <c r="I119">
        <v>5006</v>
      </c>
      <c r="J119" t="s">
        <v>328</v>
      </c>
      <c r="K119" s="36">
        <v>257066</v>
      </c>
      <c r="M119">
        <v>5006</v>
      </c>
      <c r="N119" t="s">
        <v>328</v>
      </c>
      <c r="O119" s="17">
        <v>269720</v>
      </c>
      <c r="Q119" s="35">
        <f t="shared" si="3"/>
        <v>269720</v>
      </c>
    </row>
    <row r="120" spans="1:17" ht="33">
      <c r="A120" s="32">
        <v>5007</v>
      </c>
      <c r="B120" s="33" t="s">
        <v>330</v>
      </c>
      <c r="C120" s="34">
        <v>142317</v>
      </c>
      <c r="D120" s="35">
        <v>134606</v>
      </c>
      <c r="E120" s="35">
        <f t="shared" si="4"/>
        <v>142317</v>
      </c>
      <c r="F120" s="33" t="s">
        <v>331</v>
      </c>
      <c r="G120">
        <f t="shared" si="5"/>
        <v>5007</v>
      </c>
      <c r="I120">
        <v>5007</v>
      </c>
      <c r="J120" t="s">
        <v>330</v>
      </c>
      <c r="K120" s="36">
        <v>134606</v>
      </c>
      <c r="M120">
        <v>5007</v>
      </c>
      <c r="N120" t="s">
        <v>330</v>
      </c>
      <c r="O120" s="17">
        <v>142317</v>
      </c>
      <c r="Q120" s="35">
        <f>+IF(O120="",K120,O120)</f>
        <v>142317</v>
      </c>
    </row>
  </sheetData>
  <mergeCells count="1">
    <mergeCell ref="A1:F1"/>
  </mergeCells>
  <phoneticPr fontId="2"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sheetPr codeName="Sheet54">
    <tabColor rgb="FFFF0000"/>
  </sheetPr>
  <dimension ref="A1"/>
  <sheetViews>
    <sheetView view="pageBreakPreview" workbookViewId="0"/>
  </sheetViews>
  <sheetFormatPr defaultRowHeight="16.5"/>
  <sheetData/>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Sheet6">
    <tabColor rgb="FFFFFF00"/>
  </sheetPr>
  <dimension ref="A1:AL27"/>
  <sheetViews>
    <sheetView view="pageBreakPreview" workbookViewId="0">
      <selection sqref="A1:P1"/>
    </sheetView>
  </sheetViews>
  <sheetFormatPr defaultColWidth="2.125" defaultRowHeight="24" customHeight="1"/>
  <cols>
    <col min="1" max="16384" width="2.125" style="23"/>
  </cols>
  <sheetData>
    <row r="1" spans="1:38" ht="16.5">
      <c r="A1" s="21"/>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2"/>
      <c r="AE1" s="22"/>
      <c r="AF1" s="21"/>
      <c r="AG1" s="21"/>
      <c r="AH1" s="21"/>
      <c r="AI1" s="21"/>
      <c r="AJ1" s="21"/>
      <c r="AK1" s="21"/>
      <c r="AL1" s="21"/>
    </row>
    <row r="2" spans="1:38" ht="16.5">
      <c r="A2" s="21"/>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2"/>
      <c r="AE2" s="22"/>
      <c r="AF2" s="21"/>
      <c r="AG2" s="21"/>
      <c r="AH2" s="21"/>
      <c r="AI2" s="21"/>
      <c r="AJ2" s="21"/>
      <c r="AK2" s="21"/>
      <c r="AL2" s="21"/>
    </row>
    <row r="3" spans="1:38" ht="16.5">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2"/>
      <c r="AE3" s="22"/>
      <c r="AF3" s="21"/>
      <c r="AG3" s="21"/>
      <c r="AH3" s="21"/>
      <c r="AI3" s="21"/>
      <c r="AJ3" s="21"/>
      <c r="AK3" s="21"/>
      <c r="AL3" s="21"/>
    </row>
    <row r="4" spans="1:38" ht="16.5">
      <c r="A4" s="21"/>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2"/>
      <c r="AE4" s="22"/>
      <c r="AF4" s="21"/>
      <c r="AG4" s="21"/>
      <c r="AH4" s="21"/>
      <c r="AI4" s="21"/>
      <c r="AJ4" s="21"/>
      <c r="AK4" s="21"/>
      <c r="AL4" s="21"/>
    </row>
    <row r="5" spans="1:38" ht="16.5">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2"/>
      <c r="AE5" s="22"/>
      <c r="AF5" s="21"/>
      <c r="AG5" s="21"/>
      <c r="AH5" s="21"/>
      <c r="AI5" s="21"/>
      <c r="AJ5" s="21"/>
      <c r="AK5" s="21"/>
      <c r="AL5" s="21"/>
    </row>
    <row r="6" spans="1:38" ht="16.5">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4"/>
      <c r="AE6" s="24"/>
      <c r="AF6" s="21"/>
      <c r="AG6" s="21"/>
      <c r="AH6" s="21"/>
      <c r="AI6" s="21"/>
      <c r="AJ6" s="21"/>
      <c r="AK6" s="21"/>
      <c r="AL6" s="21"/>
    </row>
    <row r="7" spans="1:38" ht="16.5">
      <c r="A7" s="287" t="s">
        <v>342</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9"/>
      <c r="AL7" s="21"/>
    </row>
    <row r="8" spans="1:38" ht="16.5">
      <c r="A8" s="290"/>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2"/>
      <c r="AL8" s="25"/>
    </row>
    <row r="9" spans="1:38" ht="16.5">
      <c r="A9" s="290"/>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2"/>
      <c r="AL9" s="25"/>
    </row>
    <row r="10" spans="1:38" ht="16.5">
      <c r="A10" s="290"/>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2"/>
      <c r="AL10" s="25"/>
    </row>
    <row r="11" spans="1:38" ht="16.5">
      <c r="A11" s="290"/>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2"/>
      <c r="AL11" s="25"/>
    </row>
    <row r="12" spans="1:38" ht="16.5">
      <c r="A12" s="290"/>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2"/>
      <c r="AL12" s="25"/>
    </row>
    <row r="13" spans="1:38" ht="16.5">
      <c r="A13" s="290"/>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2"/>
      <c r="AL13" s="25"/>
    </row>
    <row r="14" spans="1:38" ht="16.5">
      <c r="A14" s="293"/>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5"/>
      <c r="AL14" s="25"/>
    </row>
    <row r="15" spans="1:38" ht="16.5">
      <c r="A15" s="21"/>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6"/>
      <c r="AE15" s="26"/>
      <c r="AF15" s="25"/>
      <c r="AG15" s="25"/>
      <c r="AH15" s="25"/>
      <c r="AI15" s="25"/>
      <c r="AJ15" s="25"/>
      <c r="AK15" s="25"/>
      <c r="AL15" s="25"/>
    </row>
    <row r="16" spans="1:38" ht="16.5">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2"/>
      <c r="AE16" s="22"/>
      <c r="AF16" s="22"/>
      <c r="AG16" s="21"/>
      <c r="AH16" s="21"/>
      <c r="AI16" s="21"/>
      <c r="AJ16" s="21"/>
      <c r="AK16" s="21"/>
      <c r="AL16" s="21"/>
    </row>
    <row r="17" spans="1:38" ht="16.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2"/>
      <c r="AE17" s="22"/>
      <c r="AF17" s="22"/>
      <c r="AG17" s="21"/>
      <c r="AH17" s="21"/>
      <c r="AI17" s="21"/>
      <c r="AJ17" s="21"/>
      <c r="AK17" s="21"/>
      <c r="AL17" s="21"/>
    </row>
    <row r="18" spans="1:38" ht="16.5">
      <c r="A18" s="21"/>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2"/>
      <c r="AE18" s="22"/>
      <c r="AF18" s="22"/>
      <c r="AG18" s="21"/>
      <c r="AH18" s="21"/>
      <c r="AI18" s="21"/>
      <c r="AJ18" s="21"/>
      <c r="AK18" s="21"/>
      <c r="AL18" s="21"/>
    </row>
    <row r="19" spans="1:38" ht="16.5">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2"/>
      <c r="AE19" s="22"/>
      <c r="AF19" s="22"/>
      <c r="AG19" s="21"/>
      <c r="AH19" s="21"/>
      <c r="AI19" s="21"/>
      <c r="AJ19" s="21"/>
      <c r="AK19" s="21"/>
      <c r="AL19" s="21"/>
    </row>
    <row r="20" spans="1:38" ht="16.5">
      <c r="A20" s="21"/>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2"/>
      <c r="AE20" s="22"/>
      <c r="AF20" s="22"/>
      <c r="AG20" s="21"/>
      <c r="AH20" s="21"/>
      <c r="AI20" s="21"/>
      <c r="AJ20" s="21"/>
      <c r="AK20" s="21"/>
      <c r="AL20" s="21"/>
    </row>
    <row r="21" spans="1:38" ht="16.5">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2"/>
      <c r="AE21" s="22"/>
      <c r="AF21" s="22"/>
      <c r="AG21" s="21"/>
      <c r="AH21" s="21"/>
      <c r="AI21" s="21"/>
      <c r="AJ21" s="21"/>
      <c r="AK21" s="21"/>
      <c r="AL21" s="21"/>
    </row>
    <row r="22" spans="1:38" ht="16.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2"/>
      <c r="AE22" s="22"/>
      <c r="AF22" s="22"/>
      <c r="AG22" s="21"/>
      <c r="AH22" s="21"/>
      <c r="AI22" s="21"/>
      <c r="AJ22" s="21"/>
      <c r="AK22" s="21"/>
      <c r="AL22" s="21"/>
    </row>
    <row r="23" spans="1:38" ht="16.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2"/>
      <c r="AE23" s="22"/>
      <c r="AF23" s="22"/>
      <c r="AG23" s="21"/>
      <c r="AH23" s="21"/>
      <c r="AI23" s="21"/>
      <c r="AJ23" s="21"/>
      <c r="AK23" s="21"/>
      <c r="AL23" s="21"/>
    </row>
    <row r="24" spans="1:38" ht="16.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2"/>
      <c r="AE24" s="22"/>
      <c r="AF24" s="22"/>
      <c r="AG24" s="21"/>
      <c r="AH24" s="21"/>
      <c r="AI24" s="21"/>
      <c r="AJ24" s="21"/>
      <c r="AK24" s="21"/>
      <c r="AL24" s="21"/>
    </row>
    <row r="25" spans="1:38" ht="16.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2"/>
      <c r="AE25" s="22"/>
      <c r="AF25" s="22"/>
      <c r="AG25" s="21"/>
      <c r="AH25" s="21"/>
      <c r="AI25" s="21"/>
      <c r="AJ25" s="21"/>
      <c r="AK25" s="21"/>
      <c r="AL25" s="21"/>
    </row>
    <row r="26" spans="1:38" ht="16.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2"/>
      <c r="AE26" s="22"/>
      <c r="AF26" s="22"/>
      <c r="AG26" s="21"/>
      <c r="AH26" s="21"/>
      <c r="AI26" s="21"/>
      <c r="AJ26" s="21"/>
      <c r="AK26" s="21"/>
      <c r="AL26" s="21"/>
    </row>
    <row r="27" spans="1:38" ht="16.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2"/>
      <c r="AE27" s="22"/>
      <c r="AF27" s="22"/>
      <c r="AG27" s="21"/>
      <c r="AH27" s="21"/>
      <c r="AI27" s="21"/>
      <c r="AJ27" s="21"/>
      <c r="AK27" s="21"/>
      <c r="AL27" s="21"/>
    </row>
  </sheetData>
  <mergeCells count="1">
    <mergeCell ref="A7:AK14"/>
  </mergeCells>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Sheet7"/>
  <dimension ref="A1:AV46"/>
  <sheetViews>
    <sheetView view="pageBreakPreview" workbookViewId="0">
      <selection activeCell="P21" sqref="P21"/>
    </sheetView>
  </sheetViews>
  <sheetFormatPr defaultRowHeight="16.5"/>
  <cols>
    <col min="1" max="7" width="1.875" style="40" customWidth="1"/>
    <col min="8" max="8" width="1.875" style="41" customWidth="1"/>
    <col min="9" max="42" width="1.875" style="40" customWidth="1"/>
    <col min="43" max="44" width="9" style="40"/>
    <col min="45" max="48" width="4.625" style="40" hidden="1" customWidth="1"/>
    <col min="49" max="49" width="0" style="7" hidden="1" customWidth="1"/>
    <col min="50" max="16384" width="9" style="7"/>
  </cols>
  <sheetData>
    <row r="1" spans="1:48" ht="35.1" customHeight="1">
      <c r="A1" s="313" t="s">
        <v>342</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9"/>
      <c r="AR1" s="39"/>
      <c r="AS1" s="39"/>
      <c r="AT1" s="39"/>
      <c r="AU1" s="39"/>
      <c r="AV1" s="39"/>
    </row>
    <row r="2" spans="1:48" ht="23.1" customHeight="1"/>
    <row r="3" spans="1:48" ht="23.1" customHeight="1"/>
    <row r="4" spans="1:48" ht="23.1" customHeight="1">
      <c r="A4" s="312" t="s">
        <v>350</v>
      </c>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c r="AK4" s="312"/>
      <c r="AL4" s="312"/>
      <c r="AM4" s="312"/>
      <c r="AN4" s="312"/>
      <c r="AO4" s="312"/>
      <c r="AP4" s="312"/>
    </row>
    <row r="5" spans="1:48" ht="23.1" customHeight="1">
      <c r="A5" s="44"/>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row>
    <row r="6" spans="1:48" ht="23.1" customHeight="1">
      <c r="A6" s="314" t="e">
        <f>+MID($AV$6,AT6,AU6)</f>
        <v>#REF!</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c r="AL6" s="314"/>
      <c r="AM6" s="314"/>
      <c r="AN6" s="314"/>
      <c r="AO6" s="314"/>
      <c r="AP6" s="314"/>
      <c r="AS6" s="43">
        <v>160</v>
      </c>
      <c r="AT6" s="43">
        <v>1</v>
      </c>
      <c r="AU6" s="43">
        <v>49</v>
      </c>
      <c r="AV6" s="43" t="e">
        <f>" 본 조사는 "&amp;#REF!&amp;"의 의뢰에 의하여 『"&amp;결과!I6&amp;"』에 대한 원가계산을 정부계약규정인 국가를 당사자로 하는 계약에 관한 법령 및 원가계산에 의한 예정가격작성기준에서 정한 기준에 따라 산정, 제시하여 구매예정가격작성의 기초자료로 활용하도록 지원하는데 목적을 두고 있습니다."</f>
        <v>#REF!</v>
      </c>
    </row>
    <row r="7" spans="1:48" ht="23.1" customHeight="1">
      <c r="A7" s="314" t="e">
        <f>+MID($AV$6,AT7,AU7)</f>
        <v>#REF!</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S7" s="43"/>
      <c r="AT7" s="43">
        <f>+AU6+1</f>
        <v>50</v>
      </c>
      <c r="AU7" s="43">
        <v>47</v>
      </c>
      <c r="AV7" s="43"/>
    </row>
    <row r="8" spans="1:48" ht="23.1" customHeight="1">
      <c r="A8" s="314" t="e">
        <f>+MID($AV$6,AT8,AU8)</f>
        <v>#REF!</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S8" s="43"/>
      <c r="AT8" s="43">
        <f>+AT7+AU7</f>
        <v>97</v>
      </c>
      <c r="AU8" s="43">
        <v>45</v>
      </c>
      <c r="AV8" s="43"/>
    </row>
    <row r="9" spans="1:48" ht="23.1" customHeight="1">
      <c r="A9" s="312" t="e">
        <f>+MID($AV$6,AT9,AU9)</f>
        <v>#REF!</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S9" s="43"/>
      <c r="AT9" s="43">
        <f>+AT8+AU8</f>
        <v>142</v>
      </c>
      <c r="AU9" s="43">
        <v>46</v>
      </c>
      <c r="AV9" s="43"/>
    </row>
    <row r="10" spans="1:48" ht="23.1" customHeight="1">
      <c r="A10" s="44"/>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S10" s="43"/>
      <c r="AT10" s="43"/>
      <c r="AU10" s="43"/>
      <c r="AV10" s="43"/>
    </row>
    <row r="11" spans="1:48" ht="23.1" customHeight="1"/>
    <row r="12" spans="1:48" ht="23.1" customHeight="1">
      <c r="A12" s="312" t="s">
        <v>351</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row>
    <row r="13" spans="1:48" ht="23.1" customHeight="1">
      <c r="A13" s="44"/>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row>
    <row r="14" spans="1:48" ht="23.1" customHeight="1">
      <c r="A14" s="312" t="e">
        <f>" 가. 품        명 : "&amp;결과!I6&amp;""</f>
        <v>#REF!</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row>
    <row r="15" spans="1:48" ht="23.1" customHeight="1">
      <c r="A15" s="312" t="s">
        <v>728</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row>
    <row r="16" spans="1:48" ht="23.1" customHeight="1">
      <c r="A16" s="312" t="s">
        <v>352</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row>
    <row r="17" spans="1:42" ht="23.1" customHeight="1">
      <c r="A17" s="312" t="e">
        <f>+" 라. 조사기준일 : "&amp;#REF!&amp;""</f>
        <v>#REF!</v>
      </c>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row>
    <row r="18" spans="1:42" ht="23.1" customHeight="1">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row>
    <row r="19" spans="1:42" ht="23.1" customHeight="1">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row>
    <row r="20" spans="1:42" ht="23.1" customHeight="1">
      <c r="A20" s="312" t="s">
        <v>353</v>
      </c>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row>
    <row r="21" spans="1:42" ht="23.1" customHeight="1">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row>
    <row r="22" spans="1:42" ht="23.1" customHeight="1">
      <c r="A22" s="312" t="s">
        <v>354</v>
      </c>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2"/>
      <c r="AH22" s="312"/>
      <c r="AI22" s="312"/>
      <c r="AJ22" s="312"/>
      <c r="AK22" s="312"/>
      <c r="AL22" s="312"/>
      <c r="AM22" s="312"/>
      <c r="AN22" s="312"/>
      <c r="AO22" s="312"/>
      <c r="AP22" s="312"/>
    </row>
    <row r="23" spans="1:42" ht="23.1" customHeight="1">
      <c r="A23" s="312" t="s">
        <v>355</v>
      </c>
      <c r="B23" s="312"/>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312"/>
      <c r="AL23" s="312"/>
      <c r="AM23" s="312"/>
      <c r="AN23" s="312"/>
      <c r="AO23" s="312"/>
      <c r="AP23" s="312"/>
    </row>
    <row r="24" spans="1:42" ht="23.1" customHeight="1">
      <c r="A24" s="312" t="s">
        <v>356</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c r="AL24" s="312"/>
      <c r="AM24" s="312"/>
      <c r="AN24" s="312"/>
      <c r="AO24" s="312"/>
      <c r="AP24" s="312"/>
    </row>
    <row r="25" spans="1:42" ht="23.1" customHeight="1">
      <c r="A25" s="312" t="s">
        <v>357</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312"/>
      <c r="AL25" s="312"/>
      <c r="AM25" s="312"/>
      <c r="AN25" s="312"/>
      <c r="AO25" s="312"/>
      <c r="AP25" s="312"/>
    </row>
    <row r="26" spans="1:42" ht="23.1" customHeight="1">
      <c r="A26" s="312" t="s">
        <v>358</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2"/>
      <c r="AL26" s="312"/>
      <c r="AM26" s="312"/>
      <c r="AN26" s="312"/>
      <c r="AO26" s="312"/>
      <c r="AP26" s="312"/>
    </row>
    <row r="27" spans="1:42" ht="23.1" customHeight="1">
      <c r="A27" s="312" t="s">
        <v>359</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2"/>
      <c r="AL27" s="312"/>
      <c r="AM27" s="312"/>
      <c r="AN27" s="312"/>
      <c r="AO27" s="312"/>
      <c r="AP27" s="312"/>
    </row>
    <row r="28" spans="1:42" ht="23.1" customHeight="1">
      <c r="A28" s="312" t="s">
        <v>360</v>
      </c>
      <c r="B28" s="31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12"/>
      <c r="AL28" s="312"/>
      <c r="AM28" s="312"/>
      <c r="AN28" s="312"/>
      <c r="AO28" s="312"/>
      <c r="AP28" s="312"/>
    </row>
    <row r="29" spans="1:42" ht="23.1" customHeight="1"/>
    <row r="30" spans="1:42" ht="23.1" customHeight="1"/>
    <row r="31" spans="1:42" ht="23.1" customHeight="1"/>
    <row r="32" spans="1:42" ht="23.1" customHeight="1">
      <c r="A32" s="312" t="s">
        <v>361</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2"/>
      <c r="AL32" s="312"/>
      <c r="AM32" s="312"/>
      <c r="AN32" s="312"/>
      <c r="AO32" s="312"/>
      <c r="AP32" s="312"/>
    </row>
    <row r="33" spans="1:42" ht="23.1" customHeight="1">
      <c r="A33" s="44"/>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row>
    <row r="34" spans="1:42" ht="23.1" customHeight="1">
      <c r="A34" s="314" t="s">
        <v>362</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4"/>
      <c r="AL34" s="314"/>
      <c r="AM34" s="314"/>
      <c r="AN34" s="314"/>
      <c r="AO34" s="314"/>
      <c r="AP34" s="314"/>
    </row>
    <row r="35" spans="1:42" ht="23.1" customHeight="1">
      <c r="A35" s="314" t="s">
        <v>363</v>
      </c>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4"/>
      <c r="AL35" s="314"/>
      <c r="AM35" s="314"/>
      <c r="AN35" s="314"/>
      <c r="AO35" s="314"/>
      <c r="AP35" s="314"/>
    </row>
    <row r="36" spans="1:42" ht="23.1" customHeight="1"/>
    <row r="37" spans="1:42" ht="23.1" customHeight="1">
      <c r="A37" s="315" t="s">
        <v>364</v>
      </c>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316"/>
      <c r="AL37" s="316"/>
      <c r="AM37" s="316"/>
      <c r="AN37" s="316"/>
      <c r="AO37" s="316"/>
      <c r="AP37" s="316"/>
    </row>
    <row r="38" spans="1:42" ht="23.1" customHeight="1">
      <c r="A38" s="312" t="s">
        <v>365</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2"/>
      <c r="AL38" s="312"/>
      <c r="AM38" s="312"/>
      <c r="AN38" s="312"/>
      <c r="AO38" s="312"/>
      <c r="AP38" s="312"/>
    </row>
    <row r="39" spans="1:42" ht="23.1" customHeight="1">
      <c r="A39" s="312" t="s">
        <v>366</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12"/>
      <c r="AL39" s="312"/>
      <c r="AM39" s="312"/>
      <c r="AN39" s="312"/>
      <c r="AO39" s="312"/>
      <c r="AP39" s="312"/>
    </row>
    <row r="40" spans="1:42" ht="23.1" customHeight="1">
      <c r="A40" s="312" t="s">
        <v>367</v>
      </c>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2"/>
      <c r="AL40" s="312"/>
      <c r="AM40" s="312"/>
      <c r="AN40" s="312"/>
      <c r="AO40" s="312"/>
      <c r="AP40" s="312"/>
    </row>
    <row r="41" spans="1:42" ht="23.1" customHeight="1">
      <c r="A41" s="312" t="s">
        <v>368</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2"/>
      <c r="AL41" s="312"/>
      <c r="AM41" s="312"/>
      <c r="AN41" s="312"/>
      <c r="AO41" s="312"/>
      <c r="AP41" s="312"/>
    </row>
    <row r="42" spans="1:42" ht="23.1" customHeight="1">
      <c r="A42" s="312" t="s">
        <v>369</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2"/>
      <c r="AL42" s="312"/>
      <c r="AM42" s="312"/>
      <c r="AN42" s="312"/>
      <c r="AO42" s="312"/>
      <c r="AP42" s="312"/>
    </row>
    <row r="43" spans="1:42" ht="23.1" customHeight="1"/>
    <row r="44" spans="1:42" ht="23.1" customHeight="1">
      <c r="A44" s="312" t="s">
        <v>370</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2"/>
      <c r="AL44" s="312"/>
      <c r="AM44" s="312"/>
      <c r="AN44" s="312"/>
      <c r="AO44" s="312"/>
      <c r="AP44" s="312"/>
    </row>
    <row r="45" spans="1:42" ht="23.1" customHeight="1">
      <c r="A45" s="44"/>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row>
    <row r="46" spans="1:42" ht="23.1" customHeight="1">
      <c r="A46" s="312" t="s">
        <v>371</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2"/>
      <c r="AL46" s="312"/>
      <c r="AM46" s="312"/>
      <c r="AN46" s="312"/>
      <c r="AO46" s="312"/>
      <c r="AP46" s="312"/>
    </row>
  </sheetData>
  <mergeCells count="30">
    <mergeCell ref="A46:AP46"/>
    <mergeCell ref="A28:AP28"/>
    <mergeCell ref="A32:AP32"/>
    <mergeCell ref="A34:AP34"/>
    <mergeCell ref="A35:AP35"/>
    <mergeCell ref="A37:AP37"/>
    <mergeCell ref="A38:AP38"/>
    <mergeCell ref="A39:AP39"/>
    <mergeCell ref="A40:AP40"/>
    <mergeCell ref="A41:AP41"/>
    <mergeCell ref="A42:AP42"/>
    <mergeCell ref="A44:AP44"/>
    <mergeCell ref="A27:AP27"/>
    <mergeCell ref="A12:AP12"/>
    <mergeCell ref="A14:AP14"/>
    <mergeCell ref="A15:AP15"/>
    <mergeCell ref="A16:AP16"/>
    <mergeCell ref="A17:AP17"/>
    <mergeCell ref="A20:AP20"/>
    <mergeCell ref="A22:AP22"/>
    <mergeCell ref="A23:AP23"/>
    <mergeCell ref="A24:AP24"/>
    <mergeCell ref="A25:AP25"/>
    <mergeCell ref="A26:AP26"/>
    <mergeCell ref="A9:AP9"/>
    <mergeCell ref="A1:AP1"/>
    <mergeCell ref="A4:AP4"/>
    <mergeCell ref="A6:AP6"/>
    <mergeCell ref="A7:AP7"/>
    <mergeCell ref="A8:AP8"/>
  </mergeCells>
  <phoneticPr fontId="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codeName="Sheet8">
    <tabColor rgb="FFFFFF00"/>
  </sheetPr>
  <dimension ref="A1:AL27"/>
  <sheetViews>
    <sheetView view="pageBreakPreview" workbookViewId="0">
      <selection sqref="A1:P1"/>
    </sheetView>
  </sheetViews>
  <sheetFormatPr defaultColWidth="2.125" defaultRowHeight="24" customHeight="1"/>
  <cols>
    <col min="1" max="16384" width="2.125" style="23"/>
  </cols>
  <sheetData>
    <row r="1" spans="1:38" ht="16.5">
      <c r="A1" s="21"/>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2"/>
      <c r="AE1" s="22"/>
      <c r="AF1" s="21"/>
      <c r="AG1" s="21"/>
      <c r="AH1" s="21"/>
      <c r="AI1" s="21"/>
      <c r="AJ1" s="21"/>
      <c r="AK1" s="21"/>
      <c r="AL1" s="21"/>
    </row>
    <row r="2" spans="1:38" ht="16.5">
      <c r="A2" s="21"/>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2"/>
      <c r="AE2" s="22"/>
      <c r="AF2" s="21"/>
      <c r="AG2" s="21"/>
      <c r="AH2" s="21"/>
      <c r="AI2" s="21"/>
      <c r="AJ2" s="21"/>
      <c r="AK2" s="21"/>
      <c r="AL2" s="21"/>
    </row>
    <row r="3" spans="1:38" ht="16.5">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2"/>
      <c r="AE3" s="22"/>
      <c r="AF3" s="21"/>
      <c r="AG3" s="21"/>
      <c r="AH3" s="21"/>
      <c r="AI3" s="21"/>
      <c r="AJ3" s="21"/>
      <c r="AK3" s="21"/>
      <c r="AL3" s="21"/>
    </row>
    <row r="4" spans="1:38" ht="16.5">
      <c r="A4" s="21"/>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2"/>
      <c r="AE4" s="22"/>
      <c r="AF4" s="21"/>
      <c r="AG4" s="21"/>
      <c r="AH4" s="21"/>
      <c r="AI4" s="21"/>
      <c r="AJ4" s="21"/>
      <c r="AK4" s="21"/>
      <c r="AL4" s="21"/>
    </row>
    <row r="5" spans="1:38" ht="16.5">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2"/>
      <c r="AE5" s="22"/>
      <c r="AF5" s="21"/>
      <c r="AG5" s="21"/>
      <c r="AH5" s="21"/>
      <c r="AI5" s="21"/>
      <c r="AJ5" s="21"/>
      <c r="AK5" s="21"/>
      <c r="AL5" s="21"/>
    </row>
    <row r="6" spans="1:38" ht="16.5">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4"/>
      <c r="AE6" s="24"/>
      <c r="AF6" s="21"/>
      <c r="AG6" s="21"/>
      <c r="AH6" s="21"/>
      <c r="AI6" s="21"/>
      <c r="AJ6" s="21"/>
      <c r="AK6" s="21"/>
      <c r="AL6" s="21"/>
    </row>
    <row r="7" spans="1:38" ht="16.5">
      <c r="A7" s="287" t="s">
        <v>343</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9"/>
      <c r="AL7" s="21"/>
    </row>
    <row r="8" spans="1:38" ht="16.5">
      <c r="A8" s="290"/>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2"/>
      <c r="AL8" s="25"/>
    </row>
    <row r="9" spans="1:38" ht="16.5">
      <c r="A9" s="290"/>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2"/>
      <c r="AL9" s="25"/>
    </row>
    <row r="10" spans="1:38" ht="16.5">
      <c r="A10" s="290"/>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2"/>
      <c r="AL10" s="25"/>
    </row>
    <row r="11" spans="1:38" ht="16.5">
      <c r="A11" s="290"/>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2"/>
      <c r="AL11" s="25"/>
    </row>
    <row r="12" spans="1:38" ht="16.5">
      <c r="A12" s="290"/>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2"/>
      <c r="AL12" s="25"/>
    </row>
    <row r="13" spans="1:38" ht="16.5">
      <c r="A13" s="290"/>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2"/>
      <c r="AL13" s="25"/>
    </row>
    <row r="14" spans="1:38" ht="16.5">
      <c r="A14" s="293"/>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5"/>
      <c r="AL14" s="25"/>
    </row>
    <row r="15" spans="1:38" ht="16.5">
      <c r="A15" s="21"/>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6"/>
      <c r="AE15" s="26"/>
      <c r="AF15" s="25"/>
      <c r="AG15" s="25"/>
      <c r="AH15" s="25"/>
      <c r="AI15" s="25"/>
      <c r="AJ15" s="25"/>
      <c r="AK15" s="25"/>
      <c r="AL15" s="25"/>
    </row>
    <row r="16" spans="1:38" ht="16.5">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2"/>
      <c r="AE16" s="22"/>
      <c r="AF16" s="22"/>
      <c r="AG16" s="21"/>
      <c r="AH16" s="21"/>
      <c r="AI16" s="21"/>
      <c r="AJ16" s="21"/>
      <c r="AK16" s="21"/>
      <c r="AL16" s="21"/>
    </row>
    <row r="17" spans="1:38" ht="16.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2"/>
      <c r="AE17" s="22"/>
      <c r="AF17" s="22"/>
      <c r="AG17" s="21"/>
      <c r="AH17" s="21"/>
      <c r="AI17" s="21"/>
      <c r="AJ17" s="21"/>
      <c r="AK17" s="21"/>
      <c r="AL17" s="21"/>
    </row>
    <row r="18" spans="1:38" ht="16.5">
      <c r="A18" s="21"/>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2"/>
      <c r="AE18" s="22"/>
      <c r="AF18" s="22"/>
      <c r="AG18" s="21"/>
      <c r="AH18" s="21"/>
      <c r="AI18" s="21"/>
      <c r="AJ18" s="21"/>
      <c r="AK18" s="21"/>
      <c r="AL18" s="21"/>
    </row>
    <row r="19" spans="1:38" ht="16.5">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2"/>
      <c r="AE19" s="22"/>
      <c r="AF19" s="22"/>
      <c r="AG19" s="21"/>
      <c r="AH19" s="21"/>
      <c r="AI19" s="21"/>
      <c r="AJ19" s="21"/>
      <c r="AK19" s="21"/>
      <c r="AL19" s="21"/>
    </row>
    <row r="20" spans="1:38" ht="16.5">
      <c r="A20" s="21"/>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2"/>
      <c r="AE20" s="22"/>
      <c r="AF20" s="22"/>
      <c r="AG20" s="21"/>
      <c r="AH20" s="21"/>
      <c r="AI20" s="21"/>
      <c r="AJ20" s="21"/>
      <c r="AK20" s="21"/>
      <c r="AL20" s="21"/>
    </row>
    <row r="21" spans="1:38" ht="16.5">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2"/>
      <c r="AE21" s="22"/>
      <c r="AF21" s="22"/>
      <c r="AG21" s="21"/>
      <c r="AH21" s="21"/>
      <c r="AI21" s="21"/>
      <c r="AJ21" s="21"/>
      <c r="AK21" s="21"/>
      <c r="AL21" s="21"/>
    </row>
    <row r="22" spans="1:38" ht="16.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2"/>
      <c r="AE22" s="22"/>
      <c r="AF22" s="22"/>
      <c r="AG22" s="21"/>
      <c r="AH22" s="21"/>
      <c r="AI22" s="21"/>
      <c r="AJ22" s="21"/>
      <c r="AK22" s="21"/>
      <c r="AL22" s="21"/>
    </row>
    <row r="23" spans="1:38" ht="16.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2"/>
      <c r="AE23" s="22"/>
      <c r="AF23" s="22"/>
      <c r="AG23" s="21"/>
      <c r="AH23" s="21"/>
      <c r="AI23" s="21"/>
      <c r="AJ23" s="21"/>
      <c r="AK23" s="21"/>
      <c r="AL23" s="21"/>
    </row>
    <row r="24" spans="1:38" ht="16.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2"/>
      <c r="AE24" s="22"/>
      <c r="AF24" s="22"/>
      <c r="AG24" s="21"/>
      <c r="AH24" s="21"/>
      <c r="AI24" s="21"/>
      <c r="AJ24" s="21"/>
      <c r="AK24" s="21"/>
      <c r="AL24" s="21"/>
    </row>
    <row r="25" spans="1:38" ht="16.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2"/>
      <c r="AE25" s="22"/>
      <c r="AF25" s="22"/>
      <c r="AG25" s="21"/>
      <c r="AH25" s="21"/>
      <c r="AI25" s="21"/>
      <c r="AJ25" s="21"/>
      <c r="AK25" s="21"/>
      <c r="AL25" s="21"/>
    </row>
    <row r="26" spans="1:38" ht="16.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2"/>
      <c r="AE26" s="22"/>
      <c r="AF26" s="22"/>
      <c r="AG26" s="21"/>
      <c r="AH26" s="21"/>
      <c r="AI26" s="21"/>
      <c r="AJ26" s="21"/>
      <c r="AK26" s="21"/>
      <c r="AL26" s="21"/>
    </row>
    <row r="27" spans="1:38" ht="16.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2"/>
      <c r="AE27" s="22"/>
      <c r="AF27" s="22"/>
      <c r="AG27" s="21"/>
      <c r="AH27" s="21"/>
      <c r="AI27" s="21"/>
      <c r="AJ27" s="21"/>
      <c r="AK27" s="21"/>
      <c r="AL27" s="21"/>
    </row>
  </sheetData>
  <mergeCells count="1">
    <mergeCell ref="A7:AK14"/>
  </mergeCells>
  <phoneticPr fontId="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codeName="Sheet9"/>
  <dimension ref="A1:AP62"/>
  <sheetViews>
    <sheetView view="pageBreakPreview" workbookViewId="0">
      <selection activeCell="A20" sqref="A20:AP20"/>
    </sheetView>
  </sheetViews>
  <sheetFormatPr defaultColWidth="2.25" defaultRowHeight="16.5"/>
  <cols>
    <col min="1" max="7" width="1.875" style="40" customWidth="1"/>
    <col min="8" max="8" width="1.875" style="41" customWidth="1"/>
    <col min="9" max="42" width="1.875" style="40" customWidth="1"/>
    <col min="43" max="16384" width="2.25" style="40"/>
  </cols>
  <sheetData>
    <row r="1" spans="1:42" s="39" customFormat="1" ht="35.1" customHeight="1">
      <c r="A1" s="313" t="s">
        <v>343</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row>
    <row r="2" spans="1:42" ht="23.1" customHeight="1"/>
    <row r="3" spans="1:42" ht="23.1" customHeight="1"/>
    <row r="4" spans="1:42" ht="23.1" customHeight="1">
      <c r="A4" s="314" t="s">
        <v>391</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4"/>
      <c r="AF4" s="314"/>
      <c r="AG4" s="314"/>
      <c r="AH4" s="314"/>
      <c r="AI4" s="314"/>
      <c r="AJ4" s="314"/>
      <c r="AK4" s="314"/>
      <c r="AL4" s="314"/>
      <c r="AM4" s="314"/>
      <c r="AN4" s="314"/>
      <c r="AO4" s="314"/>
      <c r="AP4" s="314"/>
    </row>
    <row r="5" spans="1:42" ht="23.1" customHeight="1">
      <c r="A5" s="312" t="s">
        <v>390</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row>
    <row r="6" spans="1:42" ht="23.1" customHeight="1"/>
    <row r="7" spans="1:42" ht="23.1" customHeight="1">
      <c r="A7" s="118" t="s">
        <v>1429</v>
      </c>
    </row>
    <row r="8" spans="1:42" ht="23.1" customHeight="1"/>
    <row r="9" spans="1:42" ht="23.1" customHeight="1">
      <c r="A9" s="40" t="s">
        <v>392</v>
      </c>
    </row>
    <row r="10" spans="1:42" ht="23.1" customHeight="1"/>
    <row r="11" spans="1:42" ht="23.1" customHeight="1">
      <c r="A11" s="318" t="s">
        <v>393</v>
      </c>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row>
    <row r="12" spans="1:42" ht="23.1" customHeight="1">
      <c r="A12" s="314" t="s">
        <v>757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row>
    <row r="13" spans="1:42" ht="23.1" customHeight="1">
      <c r="A13" s="314" t="s">
        <v>758</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row>
    <row r="14" spans="1:42" ht="23.1" customHeight="1">
      <c r="A14" s="312" t="s">
        <v>372</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row>
    <row r="15" spans="1:42" ht="23.1" customHeight="1">
      <c r="A15" s="44"/>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row>
    <row r="16" spans="1:42" ht="23.1" customHeight="1">
      <c r="A16" s="312" t="s">
        <v>373</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row>
    <row r="17" spans="1:42" ht="23.1" customHeight="1">
      <c r="A17" s="312" t="s">
        <v>374</v>
      </c>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row>
    <row r="18" spans="1:42" ht="23.1" customHeight="1">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row>
    <row r="19" spans="1:42" ht="23.1" customHeight="1">
      <c r="A19" s="312" t="s">
        <v>375</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row>
    <row r="20" spans="1:42" ht="23.1" customHeight="1">
      <c r="A20" s="314" t="s">
        <v>381</v>
      </c>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row>
    <row r="21" spans="1:42" ht="23.1" customHeight="1">
      <c r="A21" s="312" t="s">
        <v>401</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row>
    <row r="22" spans="1:42" ht="23.1" customHeight="1">
      <c r="A22" s="44"/>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row>
    <row r="23" spans="1:42" ht="23.1" customHeight="1">
      <c r="A23" s="312" t="s">
        <v>376</v>
      </c>
      <c r="B23" s="312"/>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312"/>
      <c r="AL23" s="312"/>
      <c r="AM23" s="312"/>
      <c r="AN23" s="312"/>
      <c r="AO23" s="312"/>
      <c r="AP23" s="312"/>
    </row>
    <row r="24" spans="1:42" ht="23.1" customHeight="1">
      <c r="A24" s="312" t="s">
        <v>400</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c r="AL24" s="312"/>
      <c r="AM24" s="312"/>
      <c r="AN24" s="312"/>
      <c r="AO24" s="312"/>
      <c r="AP24" s="312"/>
    </row>
    <row r="25" spans="1:42" ht="23.1" customHeight="1">
      <c r="A25" s="44"/>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row>
    <row r="26" spans="1:42" ht="23.1" customHeight="1">
      <c r="A26" s="318" t="s">
        <v>394</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8"/>
      <c r="AL26" s="318"/>
      <c r="AM26" s="318"/>
      <c r="AN26" s="318"/>
      <c r="AO26" s="318"/>
      <c r="AP26" s="318"/>
    </row>
    <row r="27" spans="1:42" ht="23.1" customHeight="1">
      <c r="A27" s="314" t="s">
        <v>395</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4"/>
      <c r="AL27" s="314"/>
      <c r="AM27" s="314"/>
      <c r="AN27" s="314"/>
      <c r="AO27" s="314"/>
      <c r="AP27" s="314"/>
    </row>
    <row r="28" spans="1:42" ht="23.1" customHeight="1">
      <c r="A28" s="314" t="s">
        <v>396</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4"/>
      <c r="AK28" s="314"/>
      <c r="AL28" s="314"/>
      <c r="AM28" s="314"/>
      <c r="AN28" s="314"/>
      <c r="AO28" s="314"/>
      <c r="AP28" s="314"/>
    </row>
    <row r="29" spans="1:42" ht="23.1" customHeight="1">
      <c r="A29" s="314" t="s">
        <v>397</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4"/>
      <c r="AK29" s="314"/>
      <c r="AL29" s="314"/>
      <c r="AM29" s="314"/>
      <c r="AN29" s="314"/>
      <c r="AO29" s="314"/>
      <c r="AP29" s="314"/>
    </row>
    <row r="30" spans="1:42" ht="23.1" customHeight="1">
      <c r="A30" s="312" t="s">
        <v>398</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2"/>
      <c r="AL30" s="312"/>
      <c r="AM30" s="312"/>
      <c r="AN30" s="312"/>
      <c r="AO30" s="312"/>
      <c r="AP30" s="312"/>
    </row>
    <row r="31" spans="1:42" ht="23.1" customHeight="1">
      <c r="A31" s="44"/>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row>
    <row r="32" spans="1:42" ht="23.1" customHeight="1">
      <c r="A32" s="312" t="s">
        <v>377</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2"/>
      <c r="AL32" s="312"/>
      <c r="AM32" s="312"/>
      <c r="AN32" s="312"/>
      <c r="AO32" s="312"/>
      <c r="AP32" s="312"/>
    </row>
    <row r="33" spans="1:42" ht="23.1" customHeight="1">
      <c r="A33" s="312" t="s">
        <v>399</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12"/>
      <c r="AL33" s="312"/>
      <c r="AM33" s="312"/>
      <c r="AN33" s="312"/>
      <c r="AO33" s="312"/>
      <c r="AP33" s="312"/>
    </row>
    <row r="34" spans="1:42" ht="23.1" customHeight="1">
      <c r="A34" s="44"/>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row>
    <row r="35" spans="1:42" ht="23.1" customHeight="1">
      <c r="A35" s="312" t="s">
        <v>378</v>
      </c>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2"/>
      <c r="AL35" s="312"/>
      <c r="AM35" s="312"/>
      <c r="AN35" s="312"/>
      <c r="AO35" s="312"/>
      <c r="AP35" s="312"/>
    </row>
    <row r="36" spans="1:42" ht="23.1" customHeight="1">
      <c r="A36" s="40" t="s">
        <v>1437</v>
      </c>
      <c r="H36" s="40"/>
    </row>
    <row r="37" spans="1:42" ht="23.1" customHeight="1">
      <c r="A37" s="312"/>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2"/>
      <c r="AL37" s="312"/>
      <c r="AM37" s="312"/>
      <c r="AN37" s="312"/>
      <c r="AO37" s="312"/>
      <c r="AP37" s="312"/>
    </row>
    <row r="38" spans="1:42" ht="23.1" customHeight="1">
      <c r="A38" s="44"/>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row>
    <row r="39" spans="1:42" ht="23.1" customHeight="1">
      <c r="A39" s="312" t="s">
        <v>379</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12"/>
      <c r="AL39" s="312"/>
      <c r="AM39" s="312"/>
      <c r="AN39" s="312"/>
      <c r="AO39" s="312"/>
      <c r="AP39" s="312"/>
    </row>
    <row r="40" spans="1:42" ht="23.1" customHeight="1">
      <c r="A40" s="314" t="s">
        <v>1436</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4"/>
      <c r="AL40" s="314"/>
      <c r="AM40" s="314"/>
      <c r="AN40" s="314"/>
      <c r="AO40" s="314"/>
      <c r="AP40" s="314"/>
    </row>
    <row r="41" spans="1:42" ht="23.1" customHeight="1">
      <c r="A41" s="40" t="s">
        <v>1438</v>
      </c>
      <c r="H41" s="40"/>
    </row>
    <row r="42" spans="1:42" ht="23.1" customHeight="1">
      <c r="A42" s="44"/>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row>
    <row r="43" spans="1:42" ht="23.1" customHeight="1">
      <c r="A43" s="312" t="s">
        <v>380</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2"/>
      <c r="AL43" s="312"/>
      <c r="AM43" s="312"/>
      <c r="AN43" s="312"/>
      <c r="AO43" s="312"/>
      <c r="AP43" s="312"/>
    </row>
    <row r="44" spans="1:42" ht="23.1" customHeight="1">
      <c r="A44" s="314" t="s">
        <v>1439</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4"/>
      <c r="AL44" s="314"/>
      <c r="AM44" s="314"/>
      <c r="AN44" s="314"/>
      <c r="AO44" s="314"/>
      <c r="AP44" s="314"/>
    </row>
    <row r="45" spans="1:42" ht="23.1" customHeight="1">
      <c r="A45" s="317" t="str">
        <f>+"    준용하여 산업설비(건축), 6개월이하 9.7%를 적용하였습니다."</f>
        <v xml:space="preserve">    준용하여 산업설비(건축), 6개월이하 9.7%를 적용하였습니다.</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7"/>
      <c r="AL45" s="317"/>
      <c r="AM45" s="317"/>
      <c r="AN45" s="317"/>
      <c r="AO45" s="317"/>
      <c r="AP45" s="317"/>
    </row>
    <row r="46" spans="1:42" ht="23.1" customHeight="1">
      <c r="A46" s="44"/>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row>
    <row r="47" spans="1:42" ht="23.1" customHeight="1">
      <c r="A47" s="318" t="s">
        <v>402</v>
      </c>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8"/>
      <c r="AK47" s="318"/>
      <c r="AL47" s="318"/>
      <c r="AM47" s="318"/>
      <c r="AN47" s="318"/>
      <c r="AO47" s="318"/>
      <c r="AP47" s="318"/>
    </row>
    <row r="48" spans="1:42" ht="23.1" customHeight="1">
      <c r="A48" s="314" t="s">
        <v>1440</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4"/>
      <c r="AL48" s="314"/>
      <c r="AM48" s="314"/>
      <c r="AN48" s="314"/>
      <c r="AO48" s="314"/>
      <c r="AP48" s="314"/>
    </row>
    <row r="49" spans="1:42" ht="23.1" customHeight="1">
      <c r="A49" s="317" t="s">
        <v>1444</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7"/>
      <c r="AL49" s="317"/>
      <c r="AM49" s="317"/>
      <c r="AN49" s="317"/>
      <c r="AO49" s="317"/>
      <c r="AP49" s="317"/>
    </row>
    <row r="50" spans="1:42" ht="23.1" customHeight="1">
      <c r="A50" s="312"/>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12"/>
      <c r="AL50" s="312"/>
      <c r="AM50" s="312"/>
      <c r="AN50" s="312"/>
      <c r="AO50" s="312"/>
      <c r="AP50" s="312"/>
    </row>
    <row r="51" spans="1:42" ht="23.1" customHeight="1">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row>
    <row r="52" spans="1:42" ht="23.1" customHeight="1">
      <c r="A52" s="318" t="s">
        <v>403</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8"/>
      <c r="AL52" s="318"/>
      <c r="AM52" s="318"/>
      <c r="AN52" s="318"/>
      <c r="AO52" s="318"/>
      <c r="AP52" s="318"/>
    </row>
    <row r="53" spans="1:42" ht="23.1" customHeight="1">
      <c r="A53" s="314" t="s">
        <v>1441</v>
      </c>
      <c r="B53" s="314"/>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314"/>
      <c r="AI53" s="314"/>
      <c r="AJ53" s="314"/>
      <c r="AK53" s="314"/>
      <c r="AL53" s="314"/>
      <c r="AM53" s="314"/>
      <c r="AN53" s="314"/>
      <c r="AO53" s="314"/>
      <c r="AP53" s="314"/>
    </row>
    <row r="54" spans="1:42" s="41" customFormat="1" ht="23.1" customHeight="1">
      <c r="A54" s="314" t="s">
        <v>1442</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4"/>
      <c r="AL54" s="314"/>
      <c r="AM54" s="314"/>
      <c r="AN54" s="314"/>
      <c r="AO54" s="314"/>
      <c r="AP54" s="314"/>
    </row>
    <row r="55" spans="1:42" ht="23.1" customHeight="1">
      <c r="A55" s="312" t="s">
        <v>1443</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2"/>
      <c r="AL55" s="312"/>
      <c r="AM55" s="312"/>
      <c r="AN55" s="312"/>
      <c r="AO55" s="312"/>
      <c r="AP55" s="312"/>
    </row>
    <row r="56" spans="1:42" ht="23.1" customHeight="1">
      <c r="A56" s="312"/>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2"/>
      <c r="AL56" s="312"/>
      <c r="AM56" s="312"/>
      <c r="AN56" s="312"/>
      <c r="AO56" s="312"/>
      <c r="AP56" s="312"/>
    </row>
    <row r="57" spans="1:42" ht="23.1" customHeight="1">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16"/>
      <c r="AL57" s="116"/>
      <c r="AM57" s="116"/>
      <c r="AN57" s="116"/>
      <c r="AO57" s="116"/>
      <c r="AP57" s="116"/>
    </row>
    <row r="58" spans="1:42" ht="23.1" customHeight="1">
      <c r="A58" s="318" t="s">
        <v>404</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8"/>
      <c r="AL58" s="318"/>
      <c r="AM58" s="318"/>
      <c r="AN58" s="318"/>
      <c r="AO58" s="318"/>
      <c r="AP58" s="318"/>
    </row>
    <row r="59" spans="1:42" ht="23.1" customHeight="1">
      <c r="A59" s="314" t="s">
        <v>1445</v>
      </c>
      <c r="B59" s="314"/>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314"/>
      <c r="AK59" s="314"/>
      <c r="AL59" s="314"/>
      <c r="AM59" s="314"/>
      <c r="AN59" s="314"/>
      <c r="AO59" s="314"/>
      <c r="AP59" s="314"/>
    </row>
    <row r="60" spans="1:42" ht="23.1" customHeight="1">
      <c r="A60" s="314" t="s">
        <v>1446</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4"/>
      <c r="AL60" s="314"/>
      <c r="AM60" s="314"/>
      <c r="AN60" s="314"/>
      <c r="AO60" s="314"/>
      <c r="AP60" s="314"/>
    </row>
    <row r="61" spans="1:42" ht="23.1" customHeight="1"/>
    <row r="62" spans="1:42">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row>
  </sheetData>
  <mergeCells count="40">
    <mergeCell ref="A44:AP44"/>
    <mergeCell ref="A47:AP47"/>
    <mergeCell ref="A48:AP48"/>
    <mergeCell ref="A37:AP37"/>
    <mergeCell ref="A39:AP39"/>
    <mergeCell ref="A40:AP40"/>
    <mergeCell ref="A45:AP45"/>
    <mergeCell ref="A32:AP32"/>
    <mergeCell ref="A33:AP33"/>
    <mergeCell ref="A35:AP35"/>
    <mergeCell ref="A43:AP43"/>
    <mergeCell ref="A26:AP26"/>
    <mergeCell ref="A27:AP27"/>
    <mergeCell ref="A30:AP30"/>
    <mergeCell ref="A29:AP29"/>
    <mergeCell ref="A20:AP20"/>
    <mergeCell ref="A21:AP21"/>
    <mergeCell ref="A23:AP23"/>
    <mergeCell ref="A24:AP24"/>
    <mergeCell ref="A28:AP28"/>
    <mergeCell ref="A19:AP19"/>
    <mergeCell ref="A1:AP1"/>
    <mergeCell ref="A4:AP4"/>
    <mergeCell ref="A11:AP11"/>
    <mergeCell ref="A12:AP12"/>
    <mergeCell ref="A13:AP13"/>
    <mergeCell ref="A14:AP14"/>
    <mergeCell ref="A16:AP16"/>
    <mergeCell ref="A17:AP17"/>
    <mergeCell ref="A5:AP5"/>
    <mergeCell ref="A49:AP49"/>
    <mergeCell ref="A50:AP50"/>
    <mergeCell ref="A54:AP54"/>
    <mergeCell ref="A55:AP55"/>
    <mergeCell ref="A60:AP60"/>
    <mergeCell ref="A58:AP58"/>
    <mergeCell ref="A59:AP59"/>
    <mergeCell ref="A52:AP52"/>
    <mergeCell ref="A53:AP53"/>
    <mergeCell ref="A56:AP56"/>
  </mergeCells>
  <phoneticPr fontId="11"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sheetPr codeName="Sheet40">
    <tabColor rgb="FFFFFF00"/>
  </sheetPr>
  <dimension ref="A1:AL27"/>
  <sheetViews>
    <sheetView view="pageBreakPreview" workbookViewId="0">
      <selection sqref="A1:P1"/>
    </sheetView>
  </sheetViews>
  <sheetFormatPr defaultColWidth="2.125" defaultRowHeight="24" customHeight="1"/>
  <cols>
    <col min="1" max="16384" width="2.125" style="23"/>
  </cols>
  <sheetData>
    <row r="1" spans="1:38" ht="16.5">
      <c r="A1" s="21"/>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2"/>
      <c r="AE1" s="22"/>
      <c r="AF1" s="21"/>
      <c r="AG1" s="21"/>
      <c r="AH1" s="21"/>
      <c r="AI1" s="21"/>
      <c r="AJ1" s="21"/>
      <c r="AK1" s="21"/>
      <c r="AL1" s="21"/>
    </row>
    <row r="2" spans="1:38" ht="16.5">
      <c r="A2" s="21"/>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2"/>
      <c r="AE2" s="22"/>
      <c r="AF2" s="21"/>
      <c r="AG2" s="21"/>
      <c r="AH2" s="21"/>
      <c r="AI2" s="21"/>
      <c r="AJ2" s="21"/>
      <c r="AK2" s="21"/>
      <c r="AL2" s="21"/>
    </row>
    <row r="3" spans="1:38" ht="16.5">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2"/>
      <c r="AE3" s="22"/>
      <c r="AF3" s="21"/>
      <c r="AG3" s="21"/>
      <c r="AH3" s="21"/>
      <c r="AI3" s="21"/>
      <c r="AJ3" s="21"/>
      <c r="AK3" s="21"/>
      <c r="AL3" s="21"/>
    </row>
    <row r="4" spans="1:38" ht="16.5">
      <c r="A4" s="21"/>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2"/>
      <c r="AE4" s="22"/>
      <c r="AF4" s="21"/>
      <c r="AG4" s="21"/>
      <c r="AH4" s="21"/>
      <c r="AI4" s="21"/>
      <c r="AJ4" s="21"/>
      <c r="AK4" s="21"/>
      <c r="AL4" s="21"/>
    </row>
    <row r="5" spans="1:38" ht="16.5">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2"/>
      <c r="AE5" s="22"/>
      <c r="AF5" s="21"/>
      <c r="AG5" s="21"/>
      <c r="AH5" s="21"/>
      <c r="AI5" s="21"/>
      <c r="AJ5" s="21"/>
      <c r="AK5" s="21"/>
      <c r="AL5" s="21"/>
    </row>
    <row r="6" spans="1:38" ht="16.5">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4"/>
      <c r="AE6" s="24"/>
      <c r="AF6" s="21"/>
      <c r="AG6" s="21"/>
      <c r="AH6" s="21"/>
      <c r="AI6" s="21"/>
      <c r="AJ6" s="21"/>
      <c r="AK6" s="21"/>
      <c r="AL6" s="21"/>
    </row>
    <row r="7" spans="1:38" ht="16.5">
      <c r="A7" s="287" t="s">
        <v>1448</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9"/>
      <c r="AL7" s="21"/>
    </row>
    <row r="8" spans="1:38" ht="16.5">
      <c r="A8" s="290"/>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2"/>
      <c r="AL8" s="25"/>
    </row>
    <row r="9" spans="1:38" ht="16.5">
      <c r="A9" s="290"/>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2"/>
      <c r="AL9" s="25"/>
    </row>
    <row r="10" spans="1:38" ht="16.5">
      <c r="A10" s="290"/>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2"/>
      <c r="AL10" s="25"/>
    </row>
    <row r="11" spans="1:38" ht="16.5">
      <c r="A11" s="290"/>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2"/>
      <c r="AL11" s="25"/>
    </row>
    <row r="12" spans="1:38" ht="16.5">
      <c r="A12" s="290"/>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2"/>
      <c r="AL12" s="25"/>
    </row>
    <row r="13" spans="1:38" ht="16.5">
      <c r="A13" s="290"/>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2"/>
      <c r="AL13" s="25"/>
    </row>
    <row r="14" spans="1:38" ht="16.5">
      <c r="A14" s="293"/>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5"/>
      <c r="AL14" s="25"/>
    </row>
    <row r="15" spans="1:38" ht="16.5">
      <c r="A15" s="21"/>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6"/>
      <c r="AE15" s="26"/>
      <c r="AF15" s="25"/>
      <c r="AG15" s="25"/>
      <c r="AH15" s="25"/>
      <c r="AI15" s="25"/>
      <c r="AJ15" s="25"/>
      <c r="AK15" s="25"/>
      <c r="AL15" s="25"/>
    </row>
    <row r="16" spans="1:38" ht="16.5">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2"/>
      <c r="AE16" s="22"/>
      <c r="AF16" s="22"/>
      <c r="AG16" s="21"/>
      <c r="AH16" s="21"/>
      <c r="AI16" s="21"/>
      <c r="AJ16" s="21"/>
      <c r="AK16" s="21"/>
      <c r="AL16" s="21"/>
    </row>
    <row r="17" spans="1:38" ht="16.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2"/>
      <c r="AE17" s="22"/>
      <c r="AF17" s="22"/>
      <c r="AG17" s="21"/>
      <c r="AH17" s="21"/>
      <c r="AI17" s="21"/>
      <c r="AJ17" s="21"/>
      <c r="AK17" s="21"/>
      <c r="AL17" s="21"/>
    </row>
    <row r="18" spans="1:38" ht="16.5">
      <c r="A18" s="21"/>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2"/>
      <c r="AE18" s="22"/>
      <c r="AF18" s="22"/>
      <c r="AG18" s="21"/>
      <c r="AH18" s="21"/>
      <c r="AI18" s="21"/>
      <c r="AJ18" s="21"/>
      <c r="AK18" s="21"/>
      <c r="AL18" s="21"/>
    </row>
    <row r="19" spans="1:38" ht="16.5">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2"/>
      <c r="AE19" s="22"/>
      <c r="AF19" s="22"/>
      <c r="AG19" s="21"/>
      <c r="AH19" s="21"/>
      <c r="AI19" s="21"/>
      <c r="AJ19" s="21"/>
      <c r="AK19" s="21"/>
      <c r="AL19" s="21"/>
    </row>
    <row r="20" spans="1:38" ht="16.5">
      <c r="A20" s="21"/>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2"/>
      <c r="AE20" s="22"/>
      <c r="AF20" s="22"/>
      <c r="AG20" s="21"/>
      <c r="AH20" s="21"/>
      <c r="AI20" s="21"/>
      <c r="AJ20" s="21"/>
      <c r="AK20" s="21"/>
      <c r="AL20" s="21"/>
    </row>
    <row r="21" spans="1:38" ht="16.5">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2"/>
      <c r="AE21" s="22"/>
      <c r="AF21" s="22"/>
      <c r="AG21" s="21"/>
      <c r="AH21" s="21"/>
      <c r="AI21" s="21"/>
      <c r="AJ21" s="21"/>
      <c r="AK21" s="21"/>
      <c r="AL21" s="21"/>
    </row>
    <row r="22" spans="1:38" ht="16.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2"/>
      <c r="AE22" s="22"/>
      <c r="AF22" s="22"/>
      <c r="AG22" s="21"/>
      <c r="AH22" s="21"/>
      <c r="AI22" s="21"/>
      <c r="AJ22" s="21"/>
      <c r="AK22" s="21"/>
      <c r="AL22" s="21"/>
    </row>
    <row r="23" spans="1:38" ht="16.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2"/>
      <c r="AE23" s="22"/>
      <c r="AF23" s="22"/>
      <c r="AG23" s="21"/>
      <c r="AH23" s="21"/>
      <c r="AI23" s="21"/>
      <c r="AJ23" s="21"/>
      <c r="AK23" s="21"/>
      <c r="AL23" s="21"/>
    </row>
    <row r="24" spans="1:38" ht="16.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2"/>
      <c r="AE24" s="22"/>
      <c r="AF24" s="22"/>
      <c r="AG24" s="21"/>
      <c r="AH24" s="21"/>
      <c r="AI24" s="21"/>
      <c r="AJ24" s="21"/>
      <c r="AK24" s="21"/>
      <c r="AL24" s="21"/>
    </row>
    <row r="25" spans="1:38" ht="16.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2"/>
      <c r="AE25" s="22"/>
      <c r="AF25" s="22"/>
      <c r="AG25" s="21"/>
      <c r="AH25" s="21"/>
      <c r="AI25" s="21"/>
      <c r="AJ25" s="21"/>
      <c r="AK25" s="21"/>
      <c r="AL25" s="21"/>
    </row>
    <row r="26" spans="1:38" ht="16.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2"/>
      <c r="AE26" s="22"/>
      <c r="AF26" s="22"/>
      <c r="AG26" s="21"/>
      <c r="AH26" s="21"/>
      <c r="AI26" s="21"/>
      <c r="AJ26" s="21"/>
      <c r="AK26" s="21"/>
      <c r="AL26" s="21"/>
    </row>
    <row r="27" spans="1:38" ht="16.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2"/>
      <c r="AE27" s="22"/>
      <c r="AF27" s="22"/>
      <c r="AG27" s="21"/>
      <c r="AH27" s="21"/>
      <c r="AI27" s="21"/>
      <c r="AJ27" s="21"/>
      <c r="AK27" s="21"/>
      <c r="AL27" s="21"/>
    </row>
  </sheetData>
  <mergeCells count="1">
    <mergeCell ref="A7:AK14"/>
  </mergeCells>
  <phoneticPr fontId="2"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codeName="Sheet41"/>
  <dimension ref="A1:I29"/>
  <sheetViews>
    <sheetView view="pageBreakPreview" topLeftCell="A13" workbookViewId="0">
      <selection activeCell="C26" sqref="C26"/>
    </sheetView>
  </sheetViews>
  <sheetFormatPr defaultRowHeight="16.5"/>
  <cols>
    <col min="1" max="1" width="6.625" customWidth="1"/>
    <col min="2" max="2" width="20.625" customWidth="1"/>
    <col min="3" max="3" width="20.625" style="17" customWidth="1"/>
    <col min="4" max="4" width="20.625" customWidth="1"/>
    <col min="5" max="5" width="10.625" customWidth="1"/>
    <col min="6" max="10" width="0" hidden="1" customWidth="1"/>
  </cols>
  <sheetData>
    <row r="1" spans="1:8" ht="33.75">
      <c r="A1" s="297" t="s">
        <v>1430</v>
      </c>
      <c r="B1" s="297"/>
      <c r="C1" s="297"/>
      <c r="D1" s="297"/>
      <c r="E1" s="297"/>
    </row>
    <row r="2" spans="1:8">
      <c r="A2" s="11"/>
      <c r="B2" s="11"/>
      <c r="C2" s="14"/>
      <c r="D2" s="11"/>
      <c r="E2" s="11"/>
    </row>
    <row r="3" spans="1:8" s="79" customFormat="1">
      <c r="A3" s="68"/>
      <c r="B3" s="68"/>
      <c r="C3" s="123"/>
      <c r="D3" s="68"/>
      <c r="E3" s="70" t="s">
        <v>1</v>
      </c>
    </row>
    <row r="4" spans="1:8" s="79" customFormat="1" ht="24.95" customHeight="1">
      <c r="A4" s="129"/>
      <c r="B4" s="130" t="s">
        <v>50</v>
      </c>
      <c r="C4" s="319" t="s">
        <v>51</v>
      </c>
      <c r="D4" s="321" t="s">
        <v>52</v>
      </c>
      <c r="E4" s="322"/>
    </row>
    <row r="5" spans="1:8" s="79" customFormat="1" ht="24.95" customHeight="1">
      <c r="A5" s="131" t="s">
        <v>53</v>
      </c>
      <c r="B5" s="132"/>
      <c r="C5" s="320"/>
      <c r="D5" s="323"/>
      <c r="E5" s="324"/>
    </row>
    <row r="6" spans="1:8" s="79" customFormat="1" ht="24.95" customHeight="1">
      <c r="A6" s="328" t="s">
        <v>19</v>
      </c>
      <c r="B6" s="124" t="s">
        <v>54</v>
      </c>
      <c r="C6" s="74">
        <f>+설치내역!H32</f>
        <v>0</v>
      </c>
      <c r="D6" s="325" t="str">
        <f>+"(표 "&amp;설치내역!$B$3&amp;") "&amp;설치내역!$B$1&amp;" 참조"</f>
        <v>(표 1) 내역서 참조</v>
      </c>
      <c r="E6" s="326"/>
    </row>
    <row r="7" spans="1:8" s="79" customFormat="1" ht="24.95" customHeight="1">
      <c r="A7" s="328"/>
      <c r="B7" s="124" t="s">
        <v>55</v>
      </c>
      <c r="C7" s="74"/>
      <c r="D7" s="133"/>
      <c r="E7" s="134"/>
    </row>
    <row r="8" spans="1:8" s="79" customFormat="1" ht="24.95" customHeight="1">
      <c r="A8" s="328"/>
      <c r="B8" s="71" t="s">
        <v>389</v>
      </c>
      <c r="C8" s="74"/>
      <c r="D8" s="133"/>
      <c r="E8" s="134"/>
    </row>
    <row r="9" spans="1:8" s="79" customFormat="1" ht="24.95" customHeight="1">
      <c r="A9" s="328"/>
      <c r="B9" s="124" t="s">
        <v>56</v>
      </c>
      <c r="C9" s="74">
        <f>+C6+C7-C8</f>
        <v>0</v>
      </c>
      <c r="D9" s="133"/>
      <c r="E9" s="134"/>
      <c r="F9" s="111"/>
    </row>
    <row r="10" spans="1:8" s="79" customFormat="1" ht="24.95" customHeight="1">
      <c r="A10" s="328" t="s">
        <v>20</v>
      </c>
      <c r="B10" s="124" t="s">
        <v>57</v>
      </c>
      <c r="C10" s="74">
        <f>+설치내역!J32</f>
        <v>0</v>
      </c>
      <c r="D10" s="325" t="str">
        <f>+"(표 "&amp;설치내역!$B$3&amp;") "&amp;설치내역!$B$1&amp;" 참조"</f>
        <v>(표 1) 내역서 참조</v>
      </c>
      <c r="E10" s="326"/>
    </row>
    <row r="11" spans="1:8" s="79" customFormat="1" ht="24.95" customHeight="1">
      <c r="A11" s="328"/>
      <c r="B11" s="124" t="s">
        <v>58</v>
      </c>
      <c r="C11" s="74">
        <f>+TRUNC(C10*E11,0)</f>
        <v>0</v>
      </c>
      <c r="D11" s="135" t="s">
        <v>59</v>
      </c>
      <c r="E11" s="140">
        <v>9.7000000000000003E-2</v>
      </c>
      <c r="F11" s="110" t="s">
        <v>748</v>
      </c>
    </row>
    <row r="12" spans="1:8" s="79" customFormat="1" ht="24.95" customHeight="1">
      <c r="A12" s="328"/>
      <c r="B12" s="124" t="s">
        <v>56</v>
      </c>
      <c r="C12" s="74">
        <f>SUM(C10:C11)</f>
        <v>0</v>
      </c>
      <c r="D12" s="135"/>
      <c r="E12" s="134"/>
      <c r="F12" s="111"/>
    </row>
    <row r="13" spans="1:8" s="79" customFormat="1" ht="24.95" customHeight="1">
      <c r="A13" s="328" t="s">
        <v>21</v>
      </c>
      <c r="B13" s="124" t="s">
        <v>60</v>
      </c>
      <c r="C13" s="74">
        <f>+설치내역!L32</f>
        <v>0</v>
      </c>
      <c r="D13" s="325" t="str">
        <f>+"(표 "&amp;설치내역!$B$3&amp;") "&amp;설치내역!$B$1&amp;" 참조"</f>
        <v>(표 1) 내역서 참조</v>
      </c>
      <c r="E13" s="326"/>
    </row>
    <row r="14" spans="1:8" s="79" customFormat="1" ht="24.95" customHeight="1">
      <c r="A14" s="328"/>
      <c r="B14" s="124" t="s">
        <v>61</v>
      </c>
      <c r="C14" s="74">
        <f>+TRUNC($C$12*E14,0)</f>
        <v>0</v>
      </c>
      <c r="D14" s="135" t="s">
        <v>719</v>
      </c>
      <c r="E14" s="140">
        <v>3.9E-2</v>
      </c>
      <c r="F14" s="110" t="s">
        <v>748</v>
      </c>
    </row>
    <row r="15" spans="1:8" s="79" customFormat="1" ht="24.95" customHeight="1">
      <c r="A15" s="328"/>
      <c r="B15" s="124" t="s">
        <v>62</v>
      </c>
      <c r="C15" s="74">
        <f>+TRUNC($C$12*E15,0)</f>
        <v>0</v>
      </c>
      <c r="D15" s="135" t="s">
        <v>719</v>
      </c>
      <c r="E15" s="140">
        <v>8.6999999999999994E-3</v>
      </c>
      <c r="F15" s="110" t="s">
        <v>748</v>
      </c>
      <c r="H15" s="79" t="s">
        <v>63</v>
      </c>
    </row>
    <row r="16" spans="1:8" s="79" customFormat="1" ht="24.95" customHeight="1">
      <c r="A16" s="328"/>
      <c r="B16" s="145" t="s">
        <v>746</v>
      </c>
      <c r="C16" s="74">
        <f>+TRUNC($C$10*E16,0)</f>
        <v>0</v>
      </c>
      <c r="D16" s="135" t="s">
        <v>749</v>
      </c>
      <c r="E16" s="140">
        <v>1.7000000000000001E-2</v>
      </c>
      <c r="F16" s="110" t="s">
        <v>748</v>
      </c>
    </row>
    <row r="17" spans="1:9" s="79" customFormat="1" ht="24.95" customHeight="1">
      <c r="A17" s="328"/>
      <c r="B17" s="145" t="s">
        <v>747</v>
      </c>
      <c r="C17" s="74">
        <f>+TRUNC($C$10*E17,0)</f>
        <v>0</v>
      </c>
      <c r="D17" s="135" t="s">
        <v>749</v>
      </c>
      <c r="E17" s="140">
        <v>2.4899999999999999E-2</v>
      </c>
      <c r="F17" s="110" t="s">
        <v>748</v>
      </c>
    </row>
    <row r="18" spans="1:9" s="79" customFormat="1" ht="24.95" customHeight="1">
      <c r="A18" s="328"/>
      <c r="B18" s="71" t="s">
        <v>750</v>
      </c>
      <c r="C18" s="74">
        <f>+TRUNC(C16*E18,0)</f>
        <v>0</v>
      </c>
      <c r="D18" s="135" t="s">
        <v>751</v>
      </c>
      <c r="E18" s="140">
        <v>6.5500000000000003E-2</v>
      </c>
      <c r="F18" s="110" t="s">
        <v>748</v>
      </c>
    </row>
    <row r="19" spans="1:9" s="79" customFormat="1" ht="24.95" customHeight="1">
      <c r="A19" s="328"/>
      <c r="B19" s="71" t="s">
        <v>385</v>
      </c>
      <c r="C19" s="74">
        <f>+TRUNC((C9+C10)*E19,0)</f>
        <v>0</v>
      </c>
      <c r="D19" s="135" t="s">
        <v>720</v>
      </c>
      <c r="E19" s="140">
        <v>1.8499999999999999E-2</v>
      </c>
      <c r="F19" s="110" t="s">
        <v>748</v>
      </c>
      <c r="H19" s="79" t="s">
        <v>387</v>
      </c>
      <c r="I19" s="79" t="s">
        <v>1405</v>
      </c>
    </row>
    <row r="20" spans="1:9" s="79" customFormat="1" ht="24.95" customHeight="1">
      <c r="A20" s="328"/>
      <c r="B20" s="124" t="s">
        <v>386</v>
      </c>
      <c r="C20" s="74">
        <f>+TRUNC((C9+C10+C13)*E20,0)</f>
        <v>0</v>
      </c>
      <c r="D20" s="135" t="s">
        <v>718</v>
      </c>
      <c r="E20" s="140">
        <v>3.0000000000000001E-3</v>
      </c>
      <c r="F20" s="110" t="s">
        <v>748</v>
      </c>
      <c r="H20" s="79" t="s">
        <v>1404</v>
      </c>
    </row>
    <row r="21" spans="1:9" s="79" customFormat="1" ht="24.95" customHeight="1">
      <c r="A21" s="328"/>
      <c r="B21" s="124" t="s">
        <v>64</v>
      </c>
      <c r="C21" s="74">
        <f>+TRUNC((C9+C12)*E21,0)</f>
        <v>0</v>
      </c>
      <c r="D21" s="135" t="s">
        <v>724</v>
      </c>
      <c r="E21" s="140">
        <v>4.8000000000000001E-2</v>
      </c>
      <c r="F21" s="110" t="s">
        <v>748</v>
      </c>
      <c r="H21" s="79" t="s">
        <v>725</v>
      </c>
    </row>
    <row r="22" spans="1:9" s="79" customFormat="1" ht="24.95" customHeight="1">
      <c r="A22" s="328"/>
      <c r="B22" s="124" t="s">
        <v>56</v>
      </c>
      <c r="C22" s="74">
        <f>SUM(C13:C21)</f>
        <v>0</v>
      </c>
      <c r="D22" s="136"/>
      <c r="E22" s="134"/>
    </row>
    <row r="23" spans="1:9" s="79" customFormat="1" ht="24.95" customHeight="1">
      <c r="A23" s="327" t="s">
        <v>65</v>
      </c>
      <c r="B23" s="327"/>
      <c r="C23" s="74">
        <f>+C22+C12+C9</f>
        <v>0</v>
      </c>
      <c r="D23" s="325" t="s">
        <v>66</v>
      </c>
      <c r="E23" s="326"/>
    </row>
    <row r="24" spans="1:9" s="79" customFormat="1" ht="24.95" customHeight="1">
      <c r="A24" s="327" t="s">
        <v>67</v>
      </c>
      <c r="B24" s="327"/>
      <c r="C24" s="74">
        <f>+TRUNC(C23*E24,0)</f>
        <v>0</v>
      </c>
      <c r="D24" s="135" t="s">
        <v>721</v>
      </c>
      <c r="E24" s="138">
        <v>0.06</v>
      </c>
    </row>
    <row r="25" spans="1:9" s="79" customFormat="1" ht="24.95" customHeight="1">
      <c r="A25" s="327" t="s">
        <v>68</v>
      </c>
      <c r="B25" s="327"/>
      <c r="C25" s="74"/>
      <c r="D25" s="135" t="s">
        <v>722</v>
      </c>
      <c r="E25" s="138">
        <v>0.15</v>
      </c>
    </row>
    <row r="26" spans="1:9" s="79" customFormat="1" ht="24.95" customHeight="1">
      <c r="A26" s="327" t="s">
        <v>69</v>
      </c>
      <c r="B26" s="327"/>
      <c r="C26" s="74">
        <f>+C25+C24+C23</f>
        <v>0</v>
      </c>
      <c r="D26" s="325" t="s">
        <v>717</v>
      </c>
      <c r="E26" s="326"/>
    </row>
    <row r="27" spans="1:9" s="79" customFormat="1" ht="24.95" customHeight="1">
      <c r="A27" s="327" t="s">
        <v>70</v>
      </c>
      <c r="B27" s="327"/>
      <c r="C27" s="74">
        <f>+TRUNC(C26*E27,0)</f>
        <v>0</v>
      </c>
      <c r="D27" s="137" t="s">
        <v>723</v>
      </c>
      <c r="E27" s="138">
        <v>0.1</v>
      </c>
    </row>
    <row r="28" spans="1:9" s="79" customFormat="1" ht="24.95" customHeight="1">
      <c r="A28" s="327" t="s">
        <v>46</v>
      </c>
      <c r="B28" s="327"/>
      <c r="C28" s="74">
        <f>+C26+C27</f>
        <v>0</v>
      </c>
      <c r="D28" s="325" t="s">
        <v>714</v>
      </c>
      <c r="E28" s="326"/>
    </row>
    <row r="29" spans="1:9">
      <c r="E29" s="20"/>
    </row>
  </sheetData>
  <mergeCells count="18">
    <mergeCell ref="A27:B27"/>
    <mergeCell ref="A28:B28"/>
    <mergeCell ref="D13:E13"/>
    <mergeCell ref="A23:B23"/>
    <mergeCell ref="D23:E23"/>
    <mergeCell ref="A24:B24"/>
    <mergeCell ref="A25:B25"/>
    <mergeCell ref="A13:A22"/>
    <mergeCell ref="D26:E26"/>
    <mergeCell ref="D28:E28"/>
    <mergeCell ref="A1:E1"/>
    <mergeCell ref="C4:C5"/>
    <mergeCell ref="D4:E5"/>
    <mergeCell ref="D6:E6"/>
    <mergeCell ref="A26:B26"/>
    <mergeCell ref="A6:A9"/>
    <mergeCell ref="A10:A12"/>
    <mergeCell ref="D10:E10"/>
  </mergeCells>
  <phoneticPr fontId="2" type="noConversion"/>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sheetPr codeName="Sheet42">
    <tabColor rgb="FF7030A0"/>
  </sheetPr>
  <dimension ref="A1:V274"/>
  <sheetViews>
    <sheetView view="pageBreakPreview" topLeftCell="B1" workbookViewId="0">
      <selection sqref="A1:P1"/>
    </sheetView>
  </sheetViews>
  <sheetFormatPr defaultRowHeight="16.5"/>
  <cols>
    <col min="1" max="1" width="0" style="148" hidden="1" customWidth="1"/>
    <col min="2" max="2" width="25.625" style="18" customWidth="1"/>
    <col min="3" max="3" width="20.625" style="18" customWidth="1"/>
    <col min="4" max="4" width="5.625" style="4" customWidth="1"/>
    <col min="5" max="5" width="5.625" style="19" hidden="1" customWidth="1"/>
    <col min="6" max="6" width="10.625" customWidth="1"/>
    <col min="7" max="7" width="11.625" style="17" customWidth="1"/>
    <col min="8" max="8" width="12.625" style="17" customWidth="1"/>
    <col min="9" max="9" width="11.625" style="17" customWidth="1"/>
    <col min="10" max="10" width="12.625" style="17" customWidth="1"/>
    <col min="11" max="11" width="11.625" style="17" customWidth="1"/>
    <col min="12" max="14" width="12.625" style="17" customWidth="1"/>
    <col min="15" max="15" width="10.625" customWidth="1"/>
    <col min="16" max="16" width="9.75" style="252" bestFit="1" customWidth="1"/>
    <col min="17" max="17" width="13" style="252" bestFit="1" customWidth="1"/>
    <col min="18" max="19" width="4.75" style="252" bestFit="1" customWidth="1"/>
    <col min="20" max="20" width="10.125" style="252" bestFit="1" customWidth="1"/>
    <col min="21" max="21" width="13" style="252" bestFit="1" customWidth="1"/>
    <col min="22" max="22" width="9" style="252"/>
    <col min="23" max="16384" width="9" style="2"/>
  </cols>
  <sheetData>
    <row r="1" spans="1:22" ht="50.1" customHeight="1">
      <c r="B1" s="329" t="s">
        <v>1431</v>
      </c>
      <c r="C1" s="329"/>
      <c r="D1" s="329"/>
      <c r="E1" s="329"/>
      <c r="F1" s="329"/>
      <c r="G1" s="329"/>
      <c r="H1" s="329"/>
      <c r="I1" s="329"/>
      <c r="J1" s="329"/>
      <c r="K1" s="329"/>
      <c r="L1" s="329"/>
      <c r="M1" s="329"/>
      <c r="N1" s="329"/>
      <c r="O1" s="329"/>
    </row>
    <row r="2" spans="1:22" ht="16.5" customHeight="1"/>
    <row r="3" spans="1:22" s="66" customFormat="1" ht="20.100000000000001" customHeight="1">
      <c r="A3" s="194"/>
      <c r="B3" s="59">
        <v>1</v>
      </c>
      <c r="C3" s="60"/>
      <c r="D3" s="61"/>
      <c r="E3" s="62"/>
      <c r="F3" s="63"/>
      <c r="G3" s="64"/>
      <c r="H3" s="64"/>
      <c r="I3" s="64"/>
      <c r="J3" s="64"/>
      <c r="K3" s="64"/>
      <c r="L3" s="64"/>
      <c r="M3" s="64"/>
      <c r="N3" s="64"/>
      <c r="O3" s="65" t="s">
        <v>38</v>
      </c>
      <c r="P3" s="253"/>
      <c r="Q3" s="253"/>
      <c r="R3" s="253"/>
      <c r="S3" s="253"/>
      <c r="T3" s="253"/>
      <c r="U3" s="253"/>
      <c r="V3" s="253"/>
    </row>
    <row r="4" spans="1:22" s="46" customFormat="1" ht="24.95" customHeight="1">
      <c r="A4" s="147"/>
      <c r="B4" s="330" t="s">
        <v>39</v>
      </c>
      <c r="C4" s="330" t="s">
        <v>40</v>
      </c>
      <c r="D4" s="331" t="s">
        <v>41</v>
      </c>
      <c r="E4" s="45"/>
      <c r="F4" s="331" t="s">
        <v>42</v>
      </c>
      <c r="G4" s="332" t="s">
        <v>43</v>
      </c>
      <c r="H4" s="332"/>
      <c r="I4" s="332" t="s">
        <v>44</v>
      </c>
      <c r="J4" s="332"/>
      <c r="K4" s="332" t="s">
        <v>45</v>
      </c>
      <c r="L4" s="332"/>
      <c r="M4" s="332" t="s">
        <v>46</v>
      </c>
      <c r="N4" s="332"/>
      <c r="O4" s="332" t="s">
        <v>47</v>
      </c>
      <c r="P4" s="146"/>
      <c r="Q4" s="146"/>
      <c r="R4" s="146"/>
      <c r="S4" s="146"/>
      <c r="T4" s="146"/>
      <c r="U4" s="146"/>
      <c r="V4" s="146"/>
    </row>
    <row r="5" spans="1:22" s="46" customFormat="1" ht="24.95" customHeight="1">
      <c r="A5" s="147"/>
      <c r="B5" s="330"/>
      <c r="C5" s="330"/>
      <c r="D5" s="331"/>
      <c r="E5" s="45"/>
      <c r="F5" s="331"/>
      <c r="G5" s="30" t="s">
        <v>48</v>
      </c>
      <c r="H5" s="30" t="s">
        <v>49</v>
      </c>
      <c r="I5" s="30" t="s">
        <v>48</v>
      </c>
      <c r="J5" s="30" t="s">
        <v>49</v>
      </c>
      <c r="K5" s="30" t="s">
        <v>48</v>
      </c>
      <c r="L5" s="30" t="s">
        <v>49</v>
      </c>
      <c r="M5" s="30" t="s">
        <v>48</v>
      </c>
      <c r="N5" s="30" t="s">
        <v>49</v>
      </c>
      <c r="O5" s="332"/>
      <c r="P5" s="146"/>
      <c r="Q5" s="146"/>
      <c r="R5" s="146"/>
      <c r="S5" s="146"/>
      <c r="T5" s="146"/>
      <c r="U5" s="146"/>
      <c r="V5" s="146"/>
    </row>
    <row r="6" spans="1:22" s="46" customFormat="1" ht="20.100000000000001" customHeight="1">
      <c r="A6" s="147"/>
      <c r="B6" s="47" t="e">
        <f>+#REF!</f>
        <v>#REF!</v>
      </c>
      <c r="C6" s="48"/>
      <c r="D6" s="49"/>
      <c r="E6" s="45"/>
      <c r="F6" s="49"/>
      <c r="G6" s="50"/>
      <c r="H6" s="50"/>
      <c r="I6" s="50"/>
      <c r="J6" s="50"/>
      <c r="K6" s="50"/>
      <c r="L6" s="50"/>
      <c r="M6" s="50"/>
      <c r="N6" s="50"/>
      <c r="O6" s="50"/>
      <c r="P6" s="146"/>
      <c r="Q6" s="146"/>
      <c r="R6" s="146"/>
      <c r="S6" s="146"/>
      <c r="T6" s="146"/>
      <c r="U6" s="146"/>
      <c r="V6" s="146"/>
    </row>
    <row r="7" spans="1:22" s="46" customFormat="1" ht="20.100000000000001" customHeight="1">
      <c r="A7" s="147"/>
      <c r="B7" s="54" t="str">
        <f>+B33</f>
        <v>1. 선박육상인양</v>
      </c>
      <c r="C7" s="56"/>
      <c r="D7" s="55" t="s">
        <v>761</v>
      </c>
      <c r="E7" s="51"/>
      <c r="F7" s="52">
        <v>1</v>
      </c>
      <c r="G7" s="54">
        <f>+VLOOKUP($B7,$A:$O,8,FALSE)</f>
        <v>0</v>
      </c>
      <c r="H7" s="54">
        <f t="shared" ref="H7" si="0">+TRUNC(F7*G7,0)</f>
        <v>0</v>
      </c>
      <c r="I7" s="54">
        <f>+VLOOKUP($B7,$A:$O,10,FALSE)</f>
        <v>0</v>
      </c>
      <c r="J7" s="54">
        <f t="shared" ref="J7" si="1">+TRUNC(F7*I7,0)</f>
        <v>0</v>
      </c>
      <c r="K7" s="54">
        <f>+VLOOKUP($B7,$A:$O,12,FALSE)</f>
        <v>0</v>
      </c>
      <c r="L7" s="54">
        <f t="shared" ref="L7" si="2">+TRUNC(F7*K7,0)</f>
        <v>0</v>
      </c>
      <c r="M7" s="54">
        <f t="shared" ref="M7" si="3">+G7+I7+K7</f>
        <v>0</v>
      </c>
      <c r="N7" s="54">
        <f t="shared" ref="N7" si="4">+H7+J7+L7</f>
        <v>0</v>
      </c>
      <c r="O7" s="54"/>
      <c r="P7" s="146"/>
      <c r="Q7" s="146"/>
      <c r="R7" s="146"/>
      <c r="S7" s="146"/>
      <c r="T7" s="146"/>
      <c r="U7" s="146"/>
      <c r="V7" s="146"/>
    </row>
    <row r="8" spans="1:22" s="46" customFormat="1" ht="20.100000000000001" customHeight="1">
      <c r="A8" s="147"/>
      <c r="B8" s="54" t="str">
        <f>+B60</f>
        <v>2. 침선용 선박 시설제거</v>
      </c>
      <c r="C8" s="56"/>
      <c r="D8" s="55" t="s">
        <v>761</v>
      </c>
      <c r="E8" s="51"/>
      <c r="F8" s="52">
        <v>1</v>
      </c>
      <c r="G8" s="54">
        <f>+VLOOKUP($B8,$A:$O,8,FALSE)</f>
        <v>0</v>
      </c>
      <c r="H8" s="54">
        <f t="shared" ref="H8" si="5">+TRUNC(F8*G8,0)</f>
        <v>0</v>
      </c>
      <c r="I8" s="54">
        <f>+VLOOKUP($B8,$A:$O,10,FALSE)</f>
        <v>0</v>
      </c>
      <c r="J8" s="54">
        <f t="shared" ref="J8" si="6">+TRUNC(F8*I8,0)</f>
        <v>0</v>
      </c>
      <c r="K8" s="54">
        <f>+VLOOKUP($B8,$A:$O,12,FALSE)</f>
        <v>0</v>
      </c>
      <c r="L8" s="54">
        <f t="shared" ref="L8" si="7">+TRUNC(F8*K8,0)</f>
        <v>0</v>
      </c>
      <c r="M8" s="54">
        <f t="shared" ref="M8" si="8">+G8+I8+K8</f>
        <v>0</v>
      </c>
      <c r="N8" s="54">
        <f t="shared" ref="N8" si="9">+H8+J8+L8</f>
        <v>0</v>
      </c>
      <c r="O8" s="54"/>
      <c r="P8" s="146"/>
      <c r="Q8" s="146"/>
      <c r="R8" s="146"/>
      <c r="S8" s="146"/>
      <c r="T8" s="146"/>
      <c r="U8" s="146"/>
      <c r="V8" s="146"/>
    </row>
    <row r="9" spans="1:22" s="46" customFormat="1" ht="20.100000000000001" customHeight="1">
      <c r="A9" s="147"/>
      <c r="B9" s="54" t="str">
        <f>+B114</f>
        <v>3. 침선내 구조물제작설치</v>
      </c>
      <c r="C9" s="56"/>
      <c r="D9" s="55" t="s">
        <v>761</v>
      </c>
      <c r="E9" s="51"/>
      <c r="F9" s="52">
        <v>1</v>
      </c>
      <c r="G9" s="54">
        <f t="shared" ref="G9:G14" si="10">+VLOOKUP($B9,$A:$O,8,FALSE)</f>
        <v>0</v>
      </c>
      <c r="H9" s="54">
        <f t="shared" ref="H9:H14" si="11">+TRUNC(F9*G9,0)</f>
        <v>0</v>
      </c>
      <c r="I9" s="54">
        <f t="shared" ref="I9:I14" si="12">+VLOOKUP($B9,$A:$O,10,FALSE)</f>
        <v>0</v>
      </c>
      <c r="J9" s="54">
        <f t="shared" ref="J9:J14" si="13">+TRUNC(F9*I9,0)</f>
        <v>0</v>
      </c>
      <c r="K9" s="54">
        <f t="shared" ref="K9:K14" si="14">+VLOOKUP($B9,$A:$O,12,FALSE)</f>
        <v>0</v>
      </c>
      <c r="L9" s="54">
        <f t="shared" ref="L9:L14" si="15">+TRUNC(F9*K9,0)</f>
        <v>0</v>
      </c>
      <c r="M9" s="54">
        <f t="shared" ref="M9:M14" si="16">+G9+I9+K9</f>
        <v>0</v>
      </c>
      <c r="N9" s="54">
        <f t="shared" ref="N9:N14" si="17">+H9+J9+L9</f>
        <v>0</v>
      </c>
      <c r="O9" s="54"/>
      <c r="P9" s="146"/>
      <c r="Q9" s="146"/>
      <c r="R9" s="146"/>
      <c r="S9" s="146"/>
      <c r="T9" s="146"/>
      <c r="U9" s="146"/>
      <c r="V9" s="146"/>
    </row>
    <row r="10" spans="1:22" s="46" customFormat="1" ht="20.100000000000001" customHeight="1">
      <c r="A10" s="147"/>
      <c r="B10" s="54" t="str">
        <f>+B141</f>
        <v>4. 지지대 및 갈고리제작</v>
      </c>
      <c r="C10" s="56"/>
      <c r="D10" s="55" t="s">
        <v>761</v>
      </c>
      <c r="E10" s="51"/>
      <c r="F10" s="52">
        <v>1</v>
      </c>
      <c r="G10" s="54">
        <f t="shared" si="10"/>
        <v>0</v>
      </c>
      <c r="H10" s="54">
        <f t="shared" si="11"/>
        <v>0</v>
      </c>
      <c r="I10" s="54">
        <f t="shared" si="12"/>
        <v>0</v>
      </c>
      <c r="J10" s="54">
        <f t="shared" si="13"/>
        <v>0</v>
      </c>
      <c r="K10" s="54">
        <f t="shared" si="14"/>
        <v>0</v>
      </c>
      <c r="L10" s="54">
        <f t="shared" si="15"/>
        <v>0</v>
      </c>
      <c r="M10" s="54">
        <f t="shared" si="16"/>
        <v>0</v>
      </c>
      <c r="N10" s="54">
        <f t="shared" si="17"/>
        <v>0</v>
      </c>
      <c r="O10" s="54"/>
      <c r="P10" s="146"/>
      <c r="Q10" s="146"/>
      <c r="R10" s="146"/>
      <c r="S10" s="146"/>
      <c r="T10" s="146"/>
      <c r="U10" s="146"/>
      <c r="V10" s="146"/>
    </row>
    <row r="11" spans="1:22" s="46" customFormat="1" ht="20.100000000000001" customHeight="1">
      <c r="A11" s="147"/>
      <c r="B11" s="54" t="str">
        <f>+B168</f>
        <v>5. 침선하부 발라스트 콘크리트</v>
      </c>
      <c r="C11" s="151"/>
      <c r="D11" s="55" t="s">
        <v>761</v>
      </c>
      <c r="E11" s="152"/>
      <c r="F11" s="52">
        <v>1</v>
      </c>
      <c r="G11" s="54">
        <f t="shared" si="10"/>
        <v>0</v>
      </c>
      <c r="H11" s="54">
        <f t="shared" si="11"/>
        <v>0</v>
      </c>
      <c r="I11" s="54">
        <f t="shared" si="12"/>
        <v>0</v>
      </c>
      <c r="J11" s="54">
        <f t="shared" si="13"/>
        <v>0</v>
      </c>
      <c r="K11" s="54">
        <f t="shared" si="14"/>
        <v>0</v>
      </c>
      <c r="L11" s="54">
        <f t="shared" si="15"/>
        <v>0</v>
      </c>
      <c r="M11" s="54">
        <f t="shared" si="16"/>
        <v>0</v>
      </c>
      <c r="N11" s="54">
        <f t="shared" si="17"/>
        <v>0</v>
      </c>
      <c r="O11" s="57"/>
      <c r="P11" s="146"/>
      <c r="Q11" s="146"/>
      <c r="R11" s="146"/>
      <c r="S11" s="146"/>
      <c r="T11" s="146"/>
      <c r="U11" s="146"/>
      <c r="V11" s="146"/>
    </row>
    <row r="12" spans="1:22" s="46" customFormat="1" ht="20.100000000000001" customHeight="1">
      <c r="A12" s="147"/>
      <c r="B12" s="54" t="str">
        <f>+B195</f>
        <v>6. 선박하부 유통구</v>
      </c>
      <c r="C12" s="151"/>
      <c r="D12" s="55" t="s">
        <v>761</v>
      </c>
      <c r="E12" s="152"/>
      <c r="F12" s="52">
        <v>1</v>
      </c>
      <c r="G12" s="54">
        <f t="shared" si="10"/>
        <v>0</v>
      </c>
      <c r="H12" s="54">
        <f t="shared" si="11"/>
        <v>0</v>
      </c>
      <c r="I12" s="54">
        <f t="shared" si="12"/>
        <v>0</v>
      </c>
      <c r="J12" s="54">
        <f t="shared" si="13"/>
        <v>0</v>
      </c>
      <c r="K12" s="54">
        <f t="shared" si="14"/>
        <v>0</v>
      </c>
      <c r="L12" s="54">
        <f t="shared" si="15"/>
        <v>0</v>
      </c>
      <c r="M12" s="54">
        <f t="shared" si="16"/>
        <v>0</v>
      </c>
      <c r="N12" s="54">
        <f t="shared" si="17"/>
        <v>0</v>
      </c>
      <c r="O12" s="57"/>
      <c r="P12" s="146"/>
      <c r="Q12" s="146"/>
      <c r="R12" s="146"/>
      <c r="S12" s="146"/>
      <c r="T12" s="146"/>
      <c r="U12" s="146"/>
      <c r="V12" s="146"/>
    </row>
    <row r="13" spans="1:22" s="46" customFormat="1" ht="20.100000000000001" customHeight="1">
      <c r="A13" s="147"/>
      <c r="B13" s="54" t="str">
        <f>+B222</f>
        <v>7. 선박해상진수 및 이동</v>
      </c>
      <c r="C13" s="151"/>
      <c r="D13" s="55" t="s">
        <v>761</v>
      </c>
      <c r="E13" s="152"/>
      <c r="F13" s="52">
        <v>1</v>
      </c>
      <c r="G13" s="54">
        <f t="shared" si="10"/>
        <v>0</v>
      </c>
      <c r="H13" s="54">
        <f t="shared" si="11"/>
        <v>0</v>
      </c>
      <c r="I13" s="54">
        <f t="shared" si="12"/>
        <v>0</v>
      </c>
      <c r="J13" s="54">
        <f t="shared" si="13"/>
        <v>0</v>
      </c>
      <c r="K13" s="54">
        <f t="shared" si="14"/>
        <v>0</v>
      </c>
      <c r="L13" s="54">
        <f t="shared" si="15"/>
        <v>0</v>
      </c>
      <c r="M13" s="54">
        <f t="shared" si="16"/>
        <v>0</v>
      </c>
      <c r="N13" s="54">
        <f t="shared" si="17"/>
        <v>0</v>
      </c>
      <c r="O13" s="57"/>
      <c r="P13" s="146"/>
      <c r="Q13" s="146"/>
      <c r="R13" s="146"/>
      <c r="S13" s="146"/>
      <c r="T13" s="146"/>
      <c r="U13" s="146"/>
      <c r="V13" s="146"/>
    </row>
    <row r="14" spans="1:22" s="46" customFormat="1" ht="20.100000000000001" customHeight="1">
      <c r="A14" s="147"/>
      <c r="B14" s="54" t="str">
        <f>+B249</f>
        <v>8. 부대공</v>
      </c>
      <c r="C14" s="56"/>
      <c r="D14" s="55" t="s">
        <v>761</v>
      </c>
      <c r="E14" s="51"/>
      <c r="F14" s="52">
        <v>1</v>
      </c>
      <c r="G14" s="54">
        <f t="shared" si="10"/>
        <v>0</v>
      </c>
      <c r="H14" s="54">
        <f t="shared" si="11"/>
        <v>0</v>
      </c>
      <c r="I14" s="54">
        <f t="shared" si="12"/>
        <v>0</v>
      </c>
      <c r="J14" s="54">
        <f t="shared" si="13"/>
        <v>0</v>
      </c>
      <c r="K14" s="54">
        <f t="shared" si="14"/>
        <v>0</v>
      </c>
      <c r="L14" s="54">
        <f t="shared" si="15"/>
        <v>0</v>
      </c>
      <c r="M14" s="54">
        <f t="shared" si="16"/>
        <v>0</v>
      </c>
      <c r="N14" s="54">
        <f t="shared" si="17"/>
        <v>0</v>
      </c>
      <c r="O14" s="54"/>
      <c r="P14" s="146"/>
      <c r="Q14" s="146"/>
      <c r="R14" s="146"/>
      <c r="S14" s="146"/>
      <c r="T14" s="146"/>
      <c r="U14" s="146"/>
      <c r="V14" s="146"/>
    </row>
    <row r="15" spans="1:22" s="46" customFormat="1" ht="20.100000000000001" customHeight="1">
      <c r="A15" s="147"/>
      <c r="B15" s="56"/>
      <c r="C15" s="56"/>
      <c r="D15" s="55"/>
      <c r="E15" s="51"/>
      <c r="F15" s="52"/>
      <c r="G15" s="54"/>
      <c r="H15" s="54"/>
      <c r="I15" s="54"/>
      <c r="J15" s="54"/>
      <c r="K15" s="54"/>
      <c r="L15" s="54"/>
      <c r="M15" s="54"/>
      <c r="N15" s="54"/>
      <c r="O15" s="54"/>
      <c r="P15" s="146"/>
      <c r="Q15" s="146"/>
      <c r="R15" s="146"/>
      <c r="S15" s="146"/>
      <c r="T15" s="146"/>
      <c r="U15" s="146"/>
      <c r="V15" s="146"/>
    </row>
    <row r="16" spans="1:22" s="46" customFormat="1" ht="20.100000000000001" customHeight="1">
      <c r="A16" s="147"/>
      <c r="B16" s="56"/>
      <c r="C16" s="56"/>
      <c r="D16" s="55"/>
      <c r="E16" s="51"/>
      <c r="F16" s="52"/>
      <c r="G16" s="54"/>
      <c r="H16" s="54"/>
      <c r="I16" s="54"/>
      <c r="J16" s="54"/>
      <c r="K16" s="54"/>
      <c r="L16" s="54"/>
      <c r="M16" s="54"/>
      <c r="N16" s="54"/>
      <c r="O16" s="54"/>
      <c r="P16" s="146"/>
      <c r="Q16" s="146"/>
      <c r="R16" s="146"/>
      <c r="S16" s="146"/>
      <c r="T16" s="146"/>
      <c r="U16" s="146"/>
      <c r="V16" s="146"/>
    </row>
    <row r="17" spans="1:22" s="46" customFormat="1" ht="20.100000000000001" customHeight="1">
      <c r="A17" s="147"/>
      <c r="B17" s="56"/>
      <c r="C17" s="56"/>
      <c r="D17" s="55"/>
      <c r="E17" s="51"/>
      <c r="F17" s="52"/>
      <c r="G17" s="54"/>
      <c r="H17" s="54"/>
      <c r="I17" s="54"/>
      <c r="J17" s="54"/>
      <c r="K17" s="54"/>
      <c r="L17" s="54"/>
      <c r="M17" s="54"/>
      <c r="N17" s="54"/>
      <c r="O17" s="54"/>
      <c r="P17" s="146"/>
      <c r="Q17" s="146"/>
      <c r="R17" s="146"/>
      <c r="S17" s="146"/>
      <c r="T17" s="146"/>
      <c r="U17" s="146"/>
      <c r="V17" s="146"/>
    </row>
    <row r="18" spans="1:22" s="46" customFormat="1" ht="20.100000000000001" customHeight="1">
      <c r="A18" s="147"/>
      <c r="B18" s="57"/>
      <c r="C18" s="151"/>
      <c r="D18" s="55"/>
      <c r="E18" s="152"/>
      <c r="F18" s="55"/>
      <c r="G18" s="153"/>
      <c r="H18" s="153"/>
      <c r="I18" s="153"/>
      <c r="J18" s="153"/>
      <c r="K18" s="153"/>
      <c r="L18" s="153"/>
      <c r="M18" s="153"/>
      <c r="N18" s="153"/>
      <c r="O18" s="57"/>
      <c r="P18" s="254"/>
      <c r="Q18" s="254"/>
      <c r="R18" s="254"/>
      <c r="S18" s="254"/>
      <c r="T18" s="254"/>
      <c r="U18" s="254"/>
      <c r="V18" s="146"/>
    </row>
    <row r="19" spans="1:22" s="46" customFormat="1" ht="20.100000000000001" customHeight="1">
      <c r="A19" s="147"/>
      <c r="B19" s="150"/>
      <c r="C19" s="151"/>
      <c r="D19" s="55"/>
      <c r="E19" s="152"/>
      <c r="F19" s="55"/>
      <c r="G19" s="153"/>
      <c r="H19" s="153"/>
      <c r="I19" s="153"/>
      <c r="J19" s="153"/>
      <c r="K19" s="153"/>
      <c r="L19" s="153"/>
      <c r="M19" s="153"/>
      <c r="N19" s="153"/>
      <c r="O19" s="57"/>
      <c r="P19" s="254"/>
      <c r="Q19" s="254"/>
      <c r="R19" s="254"/>
      <c r="S19" s="254"/>
      <c r="T19" s="254"/>
      <c r="U19" s="254"/>
      <c r="V19" s="146"/>
    </row>
    <row r="20" spans="1:22" s="46" customFormat="1" ht="20.100000000000001" customHeight="1">
      <c r="A20" s="147"/>
      <c r="B20" s="150"/>
      <c r="C20" s="151"/>
      <c r="D20" s="55"/>
      <c r="E20" s="152"/>
      <c r="F20" s="55"/>
      <c r="G20" s="153"/>
      <c r="H20" s="153"/>
      <c r="I20" s="153"/>
      <c r="J20" s="153"/>
      <c r="K20" s="153"/>
      <c r="L20" s="153"/>
      <c r="M20" s="153"/>
      <c r="N20" s="153"/>
      <c r="O20" s="57"/>
      <c r="P20" s="254"/>
      <c r="Q20" s="254"/>
      <c r="R20" s="254"/>
      <c r="S20" s="254"/>
      <c r="T20" s="254"/>
      <c r="U20" s="254"/>
      <c r="V20" s="146"/>
    </row>
    <row r="21" spans="1:22" s="46" customFormat="1" ht="20.100000000000001" customHeight="1">
      <c r="A21" s="147"/>
      <c r="B21" s="150"/>
      <c r="C21" s="151"/>
      <c r="D21" s="55"/>
      <c r="E21" s="152"/>
      <c r="F21" s="55"/>
      <c r="G21" s="153"/>
      <c r="H21" s="153"/>
      <c r="I21" s="153"/>
      <c r="J21" s="153"/>
      <c r="K21" s="153"/>
      <c r="L21" s="153"/>
      <c r="M21" s="153"/>
      <c r="N21" s="153"/>
      <c r="O21" s="57"/>
      <c r="P21" s="254"/>
      <c r="Q21" s="254"/>
      <c r="R21" s="254"/>
      <c r="S21" s="254"/>
      <c r="T21" s="254"/>
      <c r="U21" s="254"/>
      <c r="V21" s="146"/>
    </row>
    <row r="22" spans="1:22" s="46" customFormat="1" ht="20.100000000000001" customHeight="1">
      <c r="A22" s="147"/>
      <c r="B22" s="150"/>
      <c r="C22" s="151"/>
      <c r="D22" s="55"/>
      <c r="E22" s="152"/>
      <c r="F22" s="55"/>
      <c r="G22" s="153"/>
      <c r="H22" s="153"/>
      <c r="I22" s="153"/>
      <c r="J22" s="153"/>
      <c r="K22" s="153"/>
      <c r="L22" s="153"/>
      <c r="M22" s="153"/>
      <c r="N22" s="153"/>
      <c r="O22" s="57"/>
      <c r="P22" s="254"/>
      <c r="Q22" s="254"/>
      <c r="R22" s="254"/>
      <c r="S22" s="254"/>
      <c r="T22" s="254"/>
      <c r="U22" s="254"/>
      <c r="V22" s="146"/>
    </row>
    <row r="23" spans="1:22" s="46" customFormat="1" ht="20.100000000000001" customHeight="1">
      <c r="A23" s="147"/>
      <c r="B23" s="150"/>
      <c r="C23" s="151"/>
      <c r="D23" s="55"/>
      <c r="E23" s="152"/>
      <c r="F23" s="55"/>
      <c r="G23" s="153"/>
      <c r="H23" s="153"/>
      <c r="I23" s="153"/>
      <c r="J23" s="153"/>
      <c r="K23" s="153"/>
      <c r="L23" s="153"/>
      <c r="M23" s="153"/>
      <c r="N23" s="153"/>
      <c r="O23" s="57"/>
      <c r="P23" s="254"/>
      <c r="Q23" s="254"/>
      <c r="R23" s="254"/>
      <c r="S23" s="254"/>
      <c r="T23" s="254"/>
      <c r="U23" s="254"/>
      <c r="V23" s="146"/>
    </row>
    <row r="24" spans="1:22" s="46" customFormat="1" ht="20.100000000000001" customHeight="1">
      <c r="A24" s="147"/>
      <c r="B24" s="150"/>
      <c r="C24" s="151"/>
      <c r="D24" s="55"/>
      <c r="E24" s="152"/>
      <c r="F24" s="55"/>
      <c r="G24" s="153"/>
      <c r="H24" s="153"/>
      <c r="I24" s="153"/>
      <c r="J24" s="153"/>
      <c r="K24" s="153"/>
      <c r="L24" s="153"/>
      <c r="M24" s="153"/>
      <c r="N24" s="153"/>
      <c r="O24" s="57"/>
      <c r="P24" s="254"/>
      <c r="Q24" s="254"/>
      <c r="R24" s="254"/>
      <c r="S24" s="254"/>
      <c r="T24" s="254"/>
      <c r="U24" s="254"/>
      <c r="V24" s="146"/>
    </row>
    <row r="25" spans="1:22" s="46" customFormat="1" ht="20.100000000000001" customHeight="1">
      <c r="A25" s="147"/>
      <c r="B25" s="150"/>
      <c r="C25" s="151"/>
      <c r="D25" s="55"/>
      <c r="E25" s="152"/>
      <c r="F25" s="55"/>
      <c r="G25" s="153"/>
      <c r="H25" s="153"/>
      <c r="I25" s="153"/>
      <c r="J25" s="153"/>
      <c r="K25" s="153"/>
      <c r="L25" s="153"/>
      <c r="M25" s="153"/>
      <c r="N25" s="153"/>
      <c r="O25" s="57"/>
      <c r="P25" s="254"/>
      <c r="Q25" s="254"/>
      <c r="R25" s="254"/>
      <c r="S25" s="254"/>
      <c r="T25" s="254"/>
      <c r="U25" s="254"/>
      <c r="V25" s="146"/>
    </row>
    <row r="26" spans="1:22" s="46" customFormat="1" ht="20.100000000000001" customHeight="1">
      <c r="A26" s="147"/>
      <c r="B26" s="150"/>
      <c r="C26" s="151"/>
      <c r="D26" s="55"/>
      <c r="E26" s="152"/>
      <c r="F26" s="55"/>
      <c r="G26" s="153"/>
      <c r="H26" s="153"/>
      <c r="I26" s="153"/>
      <c r="J26" s="153"/>
      <c r="K26" s="153"/>
      <c r="L26" s="153"/>
      <c r="M26" s="153"/>
      <c r="N26" s="153"/>
      <c r="O26" s="57"/>
      <c r="P26" s="254"/>
      <c r="Q26" s="254"/>
      <c r="R26" s="254"/>
      <c r="S26" s="254"/>
      <c r="T26" s="254"/>
      <c r="U26" s="254"/>
      <c r="V26" s="146"/>
    </row>
    <row r="27" spans="1:22" s="46" customFormat="1" ht="20.100000000000001" customHeight="1">
      <c r="A27" s="147"/>
      <c r="B27" s="150"/>
      <c r="C27" s="151"/>
      <c r="D27" s="55"/>
      <c r="E27" s="152"/>
      <c r="F27" s="55"/>
      <c r="G27" s="153"/>
      <c r="H27" s="153"/>
      <c r="I27" s="153"/>
      <c r="J27" s="153"/>
      <c r="K27" s="153"/>
      <c r="L27" s="153"/>
      <c r="M27" s="153"/>
      <c r="N27" s="153"/>
      <c r="O27" s="57"/>
      <c r="P27" s="254"/>
      <c r="Q27" s="254"/>
      <c r="R27" s="254"/>
      <c r="S27" s="254"/>
      <c r="T27" s="254"/>
      <c r="U27" s="254"/>
      <c r="V27" s="146"/>
    </row>
    <row r="28" spans="1:22" s="46" customFormat="1" ht="20.100000000000001" customHeight="1">
      <c r="A28" s="147"/>
      <c r="B28" s="150"/>
      <c r="C28" s="151"/>
      <c r="D28" s="55"/>
      <c r="E28" s="152"/>
      <c r="F28" s="55"/>
      <c r="G28" s="153"/>
      <c r="H28" s="153"/>
      <c r="I28" s="153"/>
      <c r="J28" s="153"/>
      <c r="K28" s="153"/>
      <c r="L28" s="153"/>
      <c r="M28" s="153"/>
      <c r="N28" s="153"/>
      <c r="O28" s="57"/>
      <c r="P28" s="254"/>
      <c r="Q28" s="254"/>
      <c r="R28" s="254"/>
      <c r="S28" s="254"/>
      <c r="T28" s="254"/>
      <c r="U28" s="254"/>
      <c r="V28" s="146"/>
    </row>
    <row r="29" spans="1:22" s="46" customFormat="1" ht="20.100000000000001" customHeight="1">
      <c r="A29" s="147"/>
      <c r="B29" s="150"/>
      <c r="C29" s="151"/>
      <c r="D29" s="55"/>
      <c r="E29" s="152"/>
      <c r="F29" s="55"/>
      <c r="G29" s="153"/>
      <c r="H29" s="153"/>
      <c r="I29" s="153"/>
      <c r="J29" s="153"/>
      <c r="K29" s="153"/>
      <c r="L29" s="153"/>
      <c r="M29" s="153"/>
      <c r="N29" s="153"/>
      <c r="O29" s="57"/>
      <c r="P29" s="254"/>
      <c r="Q29" s="254"/>
      <c r="R29" s="254"/>
      <c r="S29" s="254"/>
      <c r="T29" s="254"/>
      <c r="U29" s="254"/>
      <c r="V29" s="146"/>
    </row>
    <row r="30" spans="1:22" s="46" customFormat="1" ht="20.100000000000001" customHeight="1">
      <c r="A30" s="147"/>
      <c r="B30" s="150"/>
      <c r="C30" s="151"/>
      <c r="D30" s="55"/>
      <c r="E30" s="152"/>
      <c r="F30" s="55"/>
      <c r="G30" s="153"/>
      <c r="H30" s="153"/>
      <c r="I30" s="153"/>
      <c r="J30" s="153"/>
      <c r="K30" s="153"/>
      <c r="L30" s="153"/>
      <c r="M30" s="153"/>
      <c r="N30" s="153"/>
      <c r="O30" s="57"/>
      <c r="P30" s="254"/>
      <c r="Q30" s="254"/>
      <c r="R30" s="254"/>
      <c r="S30" s="254"/>
      <c r="T30" s="254"/>
      <c r="U30" s="254"/>
      <c r="V30" s="146"/>
    </row>
    <row r="31" spans="1:22" s="46" customFormat="1" ht="20.100000000000001" customHeight="1">
      <c r="A31" s="147"/>
      <c r="B31" s="150"/>
      <c r="C31" s="151"/>
      <c r="D31" s="55"/>
      <c r="E31" s="152"/>
      <c r="F31" s="55"/>
      <c r="G31" s="153"/>
      <c r="H31" s="153"/>
      <c r="I31" s="153"/>
      <c r="J31" s="153"/>
      <c r="K31" s="153"/>
      <c r="L31" s="153"/>
      <c r="M31" s="153"/>
      <c r="N31" s="153"/>
      <c r="O31" s="57"/>
      <c r="P31" s="254"/>
      <c r="Q31" s="254"/>
      <c r="R31" s="254"/>
      <c r="S31" s="254"/>
      <c r="T31" s="254"/>
      <c r="U31" s="254"/>
      <c r="V31" s="146"/>
    </row>
    <row r="32" spans="1:22" s="46" customFormat="1" ht="20.100000000000001" customHeight="1">
      <c r="A32" s="147"/>
      <c r="B32" s="183" t="s">
        <v>716</v>
      </c>
      <c r="C32" s="190"/>
      <c r="D32" s="185"/>
      <c r="E32" s="191"/>
      <c r="F32" s="185"/>
      <c r="G32" s="192"/>
      <c r="H32" s="192">
        <f>SUM(H7:H31)</f>
        <v>0</v>
      </c>
      <c r="I32" s="192"/>
      <c r="J32" s="192">
        <f>SUM(J7:J31)</f>
        <v>0</v>
      </c>
      <c r="K32" s="192"/>
      <c r="L32" s="192">
        <f>SUM(L7:L31)</f>
        <v>0</v>
      </c>
      <c r="M32" s="192"/>
      <c r="N32" s="192">
        <f t="shared" ref="N32" si="18">+H32+J32+L32</f>
        <v>0</v>
      </c>
      <c r="O32" s="183"/>
      <c r="P32" s="254"/>
      <c r="Q32" s="254"/>
      <c r="R32" s="254"/>
      <c r="S32" s="254"/>
      <c r="T32" s="254"/>
      <c r="U32" s="254"/>
      <c r="V32" s="146"/>
    </row>
    <row r="33" spans="1:22" s="46" customFormat="1" ht="20.100000000000001" customHeight="1">
      <c r="A33" s="147"/>
      <c r="B33" s="47" t="s">
        <v>979</v>
      </c>
      <c r="C33" s="157" t="s">
        <v>980</v>
      </c>
      <c r="D33" s="49" t="s">
        <v>981</v>
      </c>
      <c r="E33" s="51"/>
      <c r="F33" s="52"/>
      <c r="G33" s="54"/>
      <c r="H33" s="54"/>
      <c r="I33" s="54"/>
      <c r="J33" s="54"/>
      <c r="K33" s="54"/>
      <c r="L33" s="54"/>
      <c r="M33" s="54"/>
      <c r="N33" s="54"/>
      <c r="O33" s="54"/>
      <c r="P33" s="154"/>
      <c r="Q33" s="155"/>
      <c r="R33" s="154"/>
      <c r="S33" s="155"/>
      <c r="T33" s="155"/>
      <c r="U33" s="155"/>
      <c r="V33" s="255"/>
    </row>
    <row r="34" spans="1:22" s="46" customFormat="1" ht="20.100000000000001" customHeight="1">
      <c r="A34" s="147"/>
      <c r="B34" s="56" t="s">
        <v>989</v>
      </c>
      <c r="C34" s="56" t="s">
        <v>990</v>
      </c>
      <c r="D34" s="55" t="s">
        <v>941</v>
      </c>
      <c r="E34" s="51" t="str">
        <f t="shared" ref="E34:E67" si="19">+CONCATENATE(B34,C34,D34)</f>
        <v>육상인양(상가비)105ton일</v>
      </c>
      <c r="F34" s="149">
        <v>25</v>
      </c>
      <c r="G34" s="54">
        <v>0</v>
      </c>
      <c r="H34" s="54">
        <f t="shared" ref="H34" si="20">+TRUNC(F34*G34,0)</f>
        <v>0</v>
      </c>
      <c r="I34" s="54">
        <v>0</v>
      </c>
      <c r="J34" s="54">
        <f t="shared" ref="J34" si="21">+TRUNC(F34*I34,0)</f>
        <v>0</v>
      </c>
      <c r="K34" s="54">
        <f>+VLOOKUP($E:$E,단가!$A:$P,15,FALSE)</f>
        <v>0</v>
      </c>
      <c r="L34" s="54">
        <f t="shared" ref="L34" si="22">+TRUNC(F34*K34,0)</f>
        <v>0</v>
      </c>
      <c r="M34" s="54">
        <f t="shared" ref="M34" si="23">+G34+I34+K34</f>
        <v>0</v>
      </c>
      <c r="N34" s="54">
        <f t="shared" ref="N34" si="24">+H34+J34+L34</f>
        <v>0</v>
      </c>
      <c r="O34" s="54" t="str">
        <f>+"단가"&amp;VLOOKUP($E:$E,단가!$A:$P,2,FALSE)&amp;"호표"</f>
        <v>단가33호표</v>
      </c>
      <c r="P34" s="154"/>
      <c r="Q34" s="155"/>
      <c r="R34" s="154"/>
      <c r="S34" s="155"/>
      <c r="T34" s="155"/>
      <c r="U34" s="155"/>
      <c r="V34" s="255"/>
    </row>
    <row r="35" spans="1:22" s="46" customFormat="1" ht="20.100000000000001" customHeight="1">
      <c r="A35" s="147"/>
      <c r="B35" s="57"/>
      <c r="C35" s="56"/>
      <c r="D35" s="55"/>
      <c r="E35" s="51"/>
      <c r="F35" s="52"/>
      <c r="G35" s="54"/>
      <c r="H35" s="54"/>
      <c r="I35" s="54"/>
      <c r="J35" s="54"/>
      <c r="K35" s="54"/>
      <c r="L35" s="54"/>
      <c r="M35" s="54"/>
      <c r="N35" s="54"/>
      <c r="O35" s="54"/>
      <c r="P35" s="154"/>
      <c r="Q35" s="155"/>
      <c r="R35" s="154"/>
      <c r="S35" s="155"/>
      <c r="T35" s="155"/>
      <c r="U35" s="155"/>
      <c r="V35" s="255"/>
    </row>
    <row r="36" spans="1:22" s="46" customFormat="1" ht="20.100000000000001" customHeight="1">
      <c r="A36" s="147"/>
      <c r="B36" s="177" t="s">
        <v>991</v>
      </c>
      <c r="C36" s="178"/>
      <c r="D36" s="179"/>
      <c r="E36" s="180" t="str">
        <f t="shared" ref="E36" si="25">+CONCATENATE(B36,C36,D36)</f>
        <v>소계</v>
      </c>
      <c r="F36" s="181"/>
      <c r="G36" s="182"/>
      <c r="H36" s="182">
        <f>SUM(H34:H35)</f>
        <v>0</v>
      </c>
      <c r="I36" s="182"/>
      <c r="J36" s="182">
        <f>SUM(J34:J35)</f>
        <v>0</v>
      </c>
      <c r="K36" s="182"/>
      <c r="L36" s="182">
        <f>SUM(L34:L35)</f>
        <v>0</v>
      </c>
      <c r="M36" s="182"/>
      <c r="N36" s="182">
        <f t="shared" ref="N36" si="26">+H36+J36+L36</f>
        <v>0</v>
      </c>
      <c r="O36" s="182"/>
      <c r="P36" s="154"/>
      <c r="Q36" s="155"/>
      <c r="R36" s="154"/>
      <c r="S36" s="155"/>
      <c r="T36" s="155"/>
      <c r="U36" s="155"/>
      <c r="V36" s="255"/>
    </row>
    <row r="37" spans="1:22" s="46" customFormat="1" ht="20.100000000000001" customHeight="1">
      <c r="A37" s="147"/>
      <c r="B37" s="57"/>
      <c r="C37" s="56"/>
      <c r="D37" s="55"/>
      <c r="E37" s="51"/>
      <c r="F37" s="52"/>
      <c r="G37" s="54"/>
      <c r="H37" s="54"/>
      <c r="I37" s="54"/>
      <c r="J37" s="54"/>
      <c r="K37" s="54"/>
      <c r="L37" s="54"/>
      <c r="M37" s="54"/>
      <c r="N37" s="54"/>
      <c r="O37" s="54"/>
      <c r="P37" s="154"/>
      <c r="Q37" s="155"/>
      <c r="R37" s="154"/>
      <c r="S37" s="155"/>
      <c r="T37" s="155"/>
      <c r="U37" s="155"/>
      <c r="V37" s="255"/>
    </row>
    <row r="38" spans="1:22" s="46" customFormat="1" ht="20.100000000000001" customHeight="1">
      <c r="A38" s="147"/>
      <c r="B38" s="57"/>
      <c r="C38" s="56"/>
      <c r="D38" s="55"/>
      <c r="E38" s="51"/>
      <c r="F38" s="52"/>
      <c r="G38" s="54"/>
      <c r="H38" s="54"/>
      <c r="I38" s="54"/>
      <c r="J38" s="54"/>
      <c r="K38" s="54"/>
      <c r="L38" s="54"/>
      <c r="M38" s="54"/>
      <c r="N38" s="54"/>
      <c r="O38" s="54"/>
      <c r="P38" s="154"/>
      <c r="Q38" s="155"/>
      <c r="R38" s="154"/>
      <c r="S38" s="155"/>
      <c r="T38" s="155"/>
      <c r="U38" s="155"/>
      <c r="V38" s="255"/>
    </row>
    <row r="39" spans="1:22" s="46" customFormat="1" ht="20.100000000000001" customHeight="1">
      <c r="A39" s="147"/>
      <c r="B39" s="57"/>
      <c r="C39" s="56"/>
      <c r="D39" s="55"/>
      <c r="E39" s="51"/>
      <c r="F39" s="52"/>
      <c r="G39" s="54"/>
      <c r="H39" s="54"/>
      <c r="I39" s="54"/>
      <c r="J39" s="54"/>
      <c r="K39" s="54"/>
      <c r="L39" s="54"/>
      <c r="M39" s="54"/>
      <c r="N39" s="54"/>
      <c r="O39" s="54"/>
      <c r="P39" s="154"/>
      <c r="Q39" s="155"/>
      <c r="R39" s="154"/>
      <c r="S39" s="155"/>
      <c r="T39" s="155"/>
      <c r="U39" s="155"/>
      <c r="V39" s="255"/>
    </row>
    <row r="40" spans="1:22" s="46" customFormat="1" ht="20.100000000000001" customHeight="1">
      <c r="A40" s="147"/>
      <c r="B40" s="57"/>
      <c r="C40" s="56"/>
      <c r="D40" s="55"/>
      <c r="E40" s="51"/>
      <c r="F40" s="52"/>
      <c r="G40" s="54"/>
      <c r="H40" s="54"/>
      <c r="I40" s="54"/>
      <c r="J40" s="54"/>
      <c r="K40" s="54"/>
      <c r="L40" s="54"/>
      <c r="M40" s="54"/>
      <c r="N40" s="54"/>
      <c r="O40" s="54"/>
      <c r="P40" s="154"/>
      <c r="Q40" s="155"/>
      <c r="R40" s="154"/>
      <c r="S40" s="155"/>
      <c r="T40" s="155"/>
      <c r="U40" s="155"/>
      <c r="V40" s="255"/>
    </row>
    <row r="41" spans="1:22" s="46" customFormat="1" ht="20.100000000000001" customHeight="1">
      <c r="A41" s="147"/>
      <c r="B41" s="57"/>
      <c r="C41" s="56"/>
      <c r="D41" s="55"/>
      <c r="E41" s="51"/>
      <c r="F41" s="52"/>
      <c r="G41" s="54"/>
      <c r="H41" s="54"/>
      <c r="I41" s="54"/>
      <c r="J41" s="54"/>
      <c r="K41" s="54"/>
      <c r="L41" s="54"/>
      <c r="M41" s="54"/>
      <c r="N41" s="54"/>
      <c r="O41" s="54"/>
      <c r="P41" s="154"/>
      <c r="Q41" s="155"/>
      <c r="R41" s="154"/>
      <c r="S41" s="155"/>
      <c r="T41" s="155"/>
      <c r="U41" s="155"/>
      <c r="V41" s="255"/>
    </row>
    <row r="42" spans="1:22" s="46" customFormat="1" ht="20.100000000000001" customHeight="1">
      <c r="A42" s="147"/>
      <c r="B42" s="57"/>
      <c r="C42" s="56"/>
      <c r="D42" s="55"/>
      <c r="E42" s="51"/>
      <c r="F42" s="52"/>
      <c r="G42" s="54"/>
      <c r="H42" s="54"/>
      <c r="I42" s="54"/>
      <c r="J42" s="54"/>
      <c r="K42" s="54"/>
      <c r="L42" s="54"/>
      <c r="M42" s="54"/>
      <c r="N42" s="54"/>
      <c r="O42" s="54"/>
      <c r="P42" s="154"/>
      <c r="Q42" s="155"/>
      <c r="R42" s="154"/>
      <c r="S42" s="155"/>
      <c r="T42" s="155"/>
      <c r="U42" s="155"/>
      <c r="V42" s="255"/>
    </row>
    <row r="43" spans="1:22" s="46" customFormat="1" ht="20.100000000000001" customHeight="1">
      <c r="A43" s="147"/>
      <c r="B43" s="57"/>
      <c r="C43" s="56"/>
      <c r="D43" s="55"/>
      <c r="E43" s="51"/>
      <c r="F43" s="52"/>
      <c r="G43" s="54"/>
      <c r="H43" s="54"/>
      <c r="I43" s="54"/>
      <c r="J43" s="54"/>
      <c r="K43" s="54"/>
      <c r="L43" s="54"/>
      <c r="M43" s="54"/>
      <c r="N43" s="54"/>
      <c r="O43" s="54"/>
      <c r="P43" s="154"/>
      <c r="Q43" s="155"/>
      <c r="R43" s="154"/>
      <c r="S43" s="155"/>
      <c r="T43" s="155"/>
      <c r="U43" s="155"/>
      <c r="V43" s="255"/>
    </row>
    <row r="44" spans="1:22" s="46" customFormat="1" ht="20.100000000000001" customHeight="1">
      <c r="A44" s="147"/>
      <c r="B44" s="57"/>
      <c r="C44" s="56"/>
      <c r="D44" s="55"/>
      <c r="E44" s="51"/>
      <c r="F44" s="52"/>
      <c r="G44" s="54"/>
      <c r="H44" s="54"/>
      <c r="I44" s="54"/>
      <c r="J44" s="54"/>
      <c r="K44" s="54"/>
      <c r="L44" s="54"/>
      <c r="M44" s="54"/>
      <c r="N44" s="54"/>
      <c r="O44" s="54"/>
      <c r="P44" s="154"/>
      <c r="Q44" s="155"/>
      <c r="R44" s="154"/>
      <c r="S44" s="155"/>
      <c r="T44" s="155"/>
      <c r="U44" s="155"/>
      <c r="V44" s="255"/>
    </row>
    <row r="45" spans="1:22" s="46" customFormat="1" ht="19.5" customHeight="1">
      <c r="A45" s="147"/>
      <c r="B45" s="57"/>
      <c r="C45" s="56"/>
      <c r="D45" s="55"/>
      <c r="E45" s="51"/>
      <c r="F45" s="52"/>
      <c r="G45" s="54"/>
      <c r="H45" s="54"/>
      <c r="I45" s="54"/>
      <c r="J45" s="54"/>
      <c r="K45" s="54"/>
      <c r="L45" s="54"/>
      <c r="M45" s="54"/>
      <c r="N45" s="54"/>
      <c r="O45" s="54"/>
      <c r="P45" s="154"/>
      <c r="Q45" s="155"/>
      <c r="R45" s="154"/>
      <c r="S45" s="155"/>
      <c r="T45" s="155"/>
      <c r="U45" s="155"/>
      <c r="V45" s="255"/>
    </row>
    <row r="46" spans="1:22" s="46" customFormat="1" ht="20.100000000000001" customHeight="1">
      <c r="A46" s="147"/>
      <c r="B46" s="57"/>
      <c r="C46" s="56"/>
      <c r="D46" s="55"/>
      <c r="E46" s="51"/>
      <c r="F46" s="52"/>
      <c r="G46" s="54"/>
      <c r="H46" s="54"/>
      <c r="I46" s="54"/>
      <c r="J46" s="54"/>
      <c r="K46" s="54"/>
      <c r="L46" s="54"/>
      <c r="M46" s="54"/>
      <c r="N46" s="54"/>
      <c r="O46" s="54"/>
      <c r="P46" s="154"/>
      <c r="Q46" s="155"/>
      <c r="R46" s="154"/>
      <c r="S46" s="155"/>
      <c r="T46" s="155"/>
      <c r="U46" s="155"/>
      <c r="V46" s="255"/>
    </row>
    <row r="47" spans="1:22" s="46" customFormat="1" ht="20.100000000000001" customHeight="1">
      <c r="A47" s="147"/>
      <c r="B47" s="57"/>
      <c r="C47" s="56"/>
      <c r="D47" s="55"/>
      <c r="E47" s="51"/>
      <c r="F47" s="52"/>
      <c r="G47" s="54"/>
      <c r="H47" s="54"/>
      <c r="I47" s="54"/>
      <c r="J47" s="54"/>
      <c r="K47" s="54"/>
      <c r="L47" s="54"/>
      <c r="M47" s="54"/>
      <c r="N47" s="54"/>
      <c r="O47" s="54"/>
      <c r="P47" s="154"/>
      <c r="Q47" s="155"/>
      <c r="R47" s="154"/>
      <c r="S47" s="155"/>
      <c r="T47" s="155"/>
      <c r="U47" s="155"/>
      <c r="V47" s="255"/>
    </row>
    <row r="48" spans="1:22" s="46" customFormat="1" ht="20.100000000000001" customHeight="1">
      <c r="A48" s="147"/>
      <c r="B48" s="57"/>
      <c r="C48" s="56"/>
      <c r="D48" s="55"/>
      <c r="E48" s="51"/>
      <c r="F48" s="52"/>
      <c r="G48" s="54"/>
      <c r="H48" s="54"/>
      <c r="I48" s="54"/>
      <c r="J48" s="54"/>
      <c r="K48" s="54"/>
      <c r="L48" s="54"/>
      <c r="M48" s="54"/>
      <c r="N48" s="54"/>
      <c r="O48" s="54"/>
      <c r="P48" s="154"/>
      <c r="Q48" s="155"/>
      <c r="R48" s="154"/>
      <c r="S48" s="155"/>
      <c r="T48" s="155"/>
      <c r="U48" s="155"/>
      <c r="V48" s="255"/>
    </row>
    <row r="49" spans="1:22" s="46" customFormat="1" ht="20.100000000000001" customHeight="1">
      <c r="A49" s="147"/>
      <c r="B49" s="57"/>
      <c r="C49" s="56"/>
      <c r="D49" s="55"/>
      <c r="E49" s="51"/>
      <c r="F49" s="52"/>
      <c r="G49" s="54"/>
      <c r="H49" s="54"/>
      <c r="I49" s="54"/>
      <c r="J49" s="54"/>
      <c r="K49" s="54"/>
      <c r="L49" s="54"/>
      <c r="M49" s="54"/>
      <c r="N49" s="54"/>
      <c r="O49" s="54"/>
      <c r="P49" s="154"/>
      <c r="Q49" s="155"/>
      <c r="R49" s="154"/>
      <c r="S49" s="155"/>
      <c r="T49" s="155"/>
      <c r="U49" s="155"/>
      <c r="V49" s="255"/>
    </row>
    <row r="50" spans="1:22" s="46" customFormat="1" ht="20.100000000000001" customHeight="1">
      <c r="A50" s="147"/>
      <c r="B50" s="57"/>
      <c r="C50" s="56"/>
      <c r="D50" s="55"/>
      <c r="E50" s="51"/>
      <c r="F50" s="52"/>
      <c r="G50" s="54"/>
      <c r="H50" s="54"/>
      <c r="I50" s="54"/>
      <c r="J50" s="54"/>
      <c r="K50" s="54"/>
      <c r="L50" s="54"/>
      <c r="M50" s="54"/>
      <c r="N50" s="54"/>
      <c r="O50" s="54"/>
      <c r="P50" s="154"/>
      <c r="Q50" s="155"/>
      <c r="R50" s="154"/>
      <c r="S50" s="155"/>
      <c r="T50" s="155"/>
      <c r="U50" s="155"/>
      <c r="V50" s="255"/>
    </row>
    <row r="51" spans="1:22" s="46" customFormat="1" ht="20.100000000000001" customHeight="1">
      <c r="A51" s="147"/>
      <c r="B51" s="57"/>
      <c r="C51" s="56"/>
      <c r="D51" s="55"/>
      <c r="E51" s="51"/>
      <c r="F51" s="52"/>
      <c r="G51" s="54"/>
      <c r="H51" s="54"/>
      <c r="I51" s="54"/>
      <c r="J51" s="54"/>
      <c r="K51" s="54"/>
      <c r="L51" s="54"/>
      <c r="M51" s="54"/>
      <c r="N51" s="54"/>
      <c r="O51" s="54"/>
      <c r="P51" s="154"/>
      <c r="Q51" s="155"/>
      <c r="R51" s="154"/>
      <c r="S51" s="155"/>
      <c r="T51" s="155"/>
      <c r="U51" s="155"/>
      <c r="V51" s="255"/>
    </row>
    <row r="52" spans="1:22" s="46" customFormat="1" ht="20.100000000000001" customHeight="1">
      <c r="A52" s="147"/>
      <c r="B52" s="57"/>
      <c r="C52" s="56"/>
      <c r="D52" s="55"/>
      <c r="E52" s="51"/>
      <c r="F52" s="52"/>
      <c r="G52" s="54"/>
      <c r="H52" s="54"/>
      <c r="I52" s="54"/>
      <c r="J52" s="54"/>
      <c r="K52" s="54"/>
      <c r="L52" s="54"/>
      <c r="M52" s="54"/>
      <c r="N52" s="54"/>
      <c r="O52" s="54"/>
      <c r="P52" s="154"/>
      <c r="Q52" s="155"/>
      <c r="R52" s="154"/>
      <c r="S52" s="155"/>
      <c r="T52" s="155"/>
      <c r="U52" s="155"/>
      <c r="V52" s="255"/>
    </row>
    <row r="53" spans="1:22" s="46" customFormat="1" ht="20.100000000000001" customHeight="1">
      <c r="A53" s="147"/>
      <c r="B53" s="57"/>
      <c r="C53" s="56"/>
      <c r="D53" s="55"/>
      <c r="E53" s="51"/>
      <c r="F53" s="52"/>
      <c r="G53" s="54"/>
      <c r="H53" s="54"/>
      <c r="I53" s="54"/>
      <c r="J53" s="54"/>
      <c r="K53" s="54"/>
      <c r="L53" s="54"/>
      <c r="M53" s="54"/>
      <c r="N53" s="54"/>
      <c r="O53" s="54"/>
      <c r="P53" s="154"/>
      <c r="Q53" s="155"/>
      <c r="R53" s="154"/>
      <c r="S53" s="155"/>
      <c r="T53" s="155"/>
      <c r="U53" s="155"/>
      <c r="V53" s="255"/>
    </row>
    <row r="54" spans="1:22" s="46" customFormat="1" ht="20.100000000000001" customHeight="1">
      <c r="A54" s="147"/>
      <c r="B54" s="57"/>
      <c r="C54" s="56"/>
      <c r="D54" s="55"/>
      <c r="E54" s="51"/>
      <c r="F54" s="52"/>
      <c r="G54" s="54"/>
      <c r="H54" s="54"/>
      <c r="I54" s="54"/>
      <c r="J54" s="54"/>
      <c r="K54" s="54"/>
      <c r="L54" s="54"/>
      <c r="M54" s="54"/>
      <c r="N54" s="54"/>
      <c r="O54" s="54"/>
      <c r="P54" s="154"/>
      <c r="Q54" s="155"/>
      <c r="R54" s="154"/>
      <c r="S54" s="155"/>
      <c r="T54" s="155"/>
      <c r="U54" s="155"/>
      <c r="V54" s="255"/>
    </row>
    <row r="55" spans="1:22" s="46" customFormat="1" ht="20.100000000000001" customHeight="1">
      <c r="A55" s="147"/>
      <c r="B55" s="57"/>
      <c r="C55" s="56"/>
      <c r="D55" s="55"/>
      <c r="E55" s="51"/>
      <c r="F55" s="52"/>
      <c r="G55" s="54"/>
      <c r="H55" s="54"/>
      <c r="I55" s="54"/>
      <c r="J55" s="54"/>
      <c r="K55" s="54"/>
      <c r="L55" s="54"/>
      <c r="M55" s="54"/>
      <c r="N55" s="54"/>
      <c r="O55" s="54"/>
      <c r="P55" s="154"/>
      <c r="Q55" s="155"/>
      <c r="R55" s="154"/>
      <c r="S55" s="155"/>
      <c r="T55" s="155"/>
      <c r="U55" s="155"/>
      <c r="V55" s="255"/>
    </row>
    <row r="56" spans="1:22" s="46" customFormat="1" ht="20.100000000000001" customHeight="1">
      <c r="A56" s="147"/>
      <c r="B56" s="57"/>
      <c r="C56" s="56"/>
      <c r="D56" s="55"/>
      <c r="E56" s="51"/>
      <c r="F56" s="52"/>
      <c r="G56" s="54"/>
      <c r="H56" s="54"/>
      <c r="I56" s="54"/>
      <c r="J56" s="54"/>
      <c r="K56" s="54"/>
      <c r="L56" s="54"/>
      <c r="M56" s="54"/>
      <c r="N56" s="54"/>
      <c r="O56" s="54"/>
      <c r="P56" s="154"/>
      <c r="Q56" s="155"/>
      <c r="R56" s="154"/>
      <c r="S56" s="155"/>
      <c r="T56" s="155"/>
      <c r="U56" s="155"/>
      <c r="V56" s="255"/>
    </row>
    <row r="57" spans="1:22" s="46" customFormat="1" ht="20.100000000000001" customHeight="1">
      <c r="A57" s="147"/>
      <c r="B57" s="57"/>
      <c r="C57" s="56"/>
      <c r="D57" s="55"/>
      <c r="E57" s="51"/>
      <c r="F57" s="52"/>
      <c r="G57" s="54"/>
      <c r="H57" s="54"/>
      <c r="I57" s="54"/>
      <c r="J57" s="54"/>
      <c r="K57" s="54"/>
      <c r="L57" s="54"/>
      <c r="M57" s="54"/>
      <c r="N57" s="54"/>
      <c r="O57" s="54"/>
      <c r="P57" s="154"/>
      <c r="Q57" s="155"/>
      <c r="R57" s="154"/>
      <c r="S57" s="155"/>
      <c r="T57" s="155"/>
      <c r="U57" s="155"/>
      <c r="V57" s="255"/>
    </row>
    <row r="58" spans="1:22" s="46" customFormat="1" ht="20.100000000000001" customHeight="1">
      <c r="A58" s="147"/>
      <c r="B58" s="57"/>
      <c r="C58" s="56"/>
      <c r="D58" s="55"/>
      <c r="E58" s="51"/>
      <c r="F58" s="52"/>
      <c r="G58" s="54"/>
      <c r="H58" s="54"/>
      <c r="I58" s="54"/>
      <c r="J58" s="54"/>
      <c r="K58" s="54"/>
      <c r="L58" s="54"/>
      <c r="M58" s="54"/>
      <c r="N58" s="54"/>
      <c r="O58" s="54"/>
      <c r="P58" s="154"/>
      <c r="Q58" s="155"/>
      <c r="R58" s="154"/>
      <c r="S58" s="155"/>
      <c r="T58" s="155"/>
      <c r="U58" s="155"/>
      <c r="V58" s="255"/>
    </row>
    <row r="59" spans="1:22" s="46" customFormat="1" ht="20.100000000000001" customHeight="1">
      <c r="A59" s="195" t="str">
        <f>+B33</f>
        <v>1. 선박육상인양</v>
      </c>
      <c r="B59" s="184" t="s">
        <v>992</v>
      </c>
      <c r="C59" s="184"/>
      <c r="D59" s="185"/>
      <c r="E59" s="186" t="str">
        <f t="shared" si="19"/>
        <v>계</v>
      </c>
      <c r="F59" s="189"/>
      <c r="G59" s="188"/>
      <c r="H59" s="188">
        <f>+H36</f>
        <v>0</v>
      </c>
      <c r="I59" s="188"/>
      <c r="J59" s="188">
        <f>+J36</f>
        <v>0</v>
      </c>
      <c r="K59" s="188"/>
      <c r="L59" s="188">
        <f>+L36</f>
        <v>0</v>
      </c>
      <c r="M59" s="188"/>
      <c r="N59" s="188">
        <f t="shared" ref="N59" si="27">+H59+J59+L59</f>
        <v>0</v>
      </c>
      <c r="O59" s="188"/>
      <c r="P59" s="154"/>
      <c r="Q59" s="155"/>
      <c r="R59" s="154"/>
      <c r="S59" s="155"/>
      <c r="T59" s="155"/>
      <c r="U59" s="155"/>
      <c r="V59" s="255"/>
    </row>
    <row r="60" spans="1:22" s="46" customFormat="1" ht="20.100000000000001" customHeight="1">
      <c r="A60" s="147"/>
      <c r="B60" s="47" t="s">
        <v>982</v>
      </c>
      <c r="C60" s="157" t="s">
        <v>1454</v>
      </c>
      <c r="D60" s="49"/>
      <c r="E60" s="51"/>
      <c r="F60" s="52"/>
      <c r="G60" s="54"/>
      <c r="H60" s="54"/>
      <c r="I60" s="54"/>
      <c r="J60" s="54"/>
      <c r="K60" s="54"/>
      <c r="L60" s="54"/>
      <c r="M60" s="54"/>
      <c r="N60" s="54"/>
      <c r="O60" s="54"/>
      <c r="P60" s="154"/>
      <c r="Q60" s="155"/>
      <c r="R60" s="154"/>
      <c r="S60" s="155"/>
      <c r="T60" s="155"/>
      <c r="U60" s="155"/>
      <c r="V60" s="255"/>
    </row>
    <row r="61" spans="1:22" s="46" customFormat="1" ht="20.100000000000001" customHeight="1">
      <c r="A61" s="147"/>
      <c r="B61" s="47" t="s">
        <v>993</v>
      </c>
      <c r="C61" s="56"/>
      <c r="D61" s="55"/>
      <c r="E61" s="51" t="str">
        <f t="shared" si="19"/>
        <v>2-1. 유성혼합물</v>
      </c>
      <c r="F61" s="52"/>
      <c r="G61" s="54"/>
      <c r="H61" s="54"/>
      <c r="I61" s="54"/>
      <c r="J61" s="54"/>
      <c r="K61" s="54"/>
      <c r="L61" s="54"/>
      <c r="M61" s="54"/>
      <c r="N61" s="54"/>
      <c r="O61" s="54"/>
      <c r="P61" s="154"/>
      <c r="Q61" s="155"/>
      <c r="R61" s="154"/>
      <c r="S61" s="155"/>
      <c r="T61" s="155"/>
      <c r="U61" s="155"/>
      <c r="V61" s="255"/>
    </row>
    <row r="62" spans="1:22" s="46" customFormat="1" ht="20.100000000000001" customHeight="1">
      <c r="A62" s="147"/>
      <c r="B62" s="56" t="s">
        <v>994</v>
      </c>
      <c r="C62" s="56"/>
      <c r="D62" s="55" t="s">
        <v>996</v>
      </c>
      <c r="E62" s="51" t="str">
        <f t="shared" si="19"/>
        <v>유성혼합물㎥</v>
      </c>
      <c r="F62" s="149">
        <v>52</v>
      </c>
      <c r="G62" s="54">
        <v>0</v>
      </c>
      <c r="H62" s="54">
        <f t="shared" ref="H62" si="28">+TRUNC(F62*G62,0)</f>
        <v>0</v>
      </c>
      <c r="I62" s="54">
        <v>0</v>
      </c>
      <c r="J62" s="54">
        <f t="shared" ref="J62" si="29">+TRUNC(F62*I62,0)</f>
        <v>0</v>
      </c>
      <c r="K62" s="54">
        <f>+VLOOKUP($E:$E,단가!$A:$P,15,FALSE)</f>
        <v>0</v>
      </c>
      <c r="L62" s="54">
        <f t="shared" ref="L62" si="30">+TRUNC(F62*K62,0)</f>
        <v>0</v>
      </c>
      <c r="M62" s="54">
        <f t="shared" ref="M62" si="31">+G62+I62+K62</f>
        <v>0</v>
      </c>
      <c r="N62" s="54">
        <f t="shared" ref="N62" si="32">+H62+J62+L62</f>
        <v>0</v>
      </c>
      <c r="O62" s="54" t="str">
        <f>+"단가"&amp;VLOOKUP($E:$E,단가!$A:$P,2,FALSE)&amp;"호표"</f>
        <v>단가34호표</v>
      </c>
      <c r="P62" s="154"/>
      <c r="Q62" s="155"/>
      <c r="R62" s="154"/>
      <c r="S62" s="155"/>
      <c r="T62" s="155"/>
      <c r="U62" s="155"/>
      <c r="V62" s="156"/>
    </row>
    <row r="63" spans="1:22" s="46" customFormat="1" ht="20.100000000000001" customHeight="1">
      <c r="A63" s="147"/>
      <c r="B63" s="56"/>
      <c r="C63" s="56"/>
      <c r="D63" s="55"/>
      <c r="E63" s="51" t="str">
        <f t="shared" si="19"/>
        <v/>
      </c>
      <c r="F63" s="52"/>
      <c r="G63" s="54"/>
      <c r="H63" s="54"/>
      <c r="I63" s="54"/>
      <c r="J63" s="54"/>
      <c r="K63" s="54"/>
      <c r="L63" s="54"/>
      <c r="M63" s="54"/>
      <c r="N63" s="54"/>
      <c r="O63" s="54"/>
      <c r="P63" s="154"/>
      <c r="Q63" s="155"/>
      <c r="R63" s="154"/>
      <c r="S63" s="155"/>
      <c r="T63" s="155"/>
      <c r="U63" s="155"/>
      <c r="V63" s="156"/>
    </row>
    <row r="64" spans="1:22" s="46" customFormat="1" ht="20.100000000000001" customHeight="1">
      <c r="A64" s="147"/>
      <c r="B64" s="177" t="s">
        <v>760</v>
      </c>
      <c r="C64" s="178"/>
      <c r="D64" s="179"/>
      <c r="E64" s="180" t="str">
        <f t="shared" si="19"/>
        <v>소 계</v>
      </c>
      <c r="F64" s="181"/>
      <c r="G64" s="182"/>
      <c r="H64" s="182">
        <f>SUM(H62:H63)</f>
        <v>0</v>
      </c>
      <c r="I64" s="182"/>
      <c r="J64" s="182">
        <f>SUM(J62:J63)</f>
        <v>0</v>
      </c>
      <c r="K64" s="182"/>
      <c r="L64" s="182">
        <f>SUM(L62:L63)</f>
        <v>0</v>
      </c>
      <c r="M64" s="182"/>
      <c r="N64" s="182">
        <f t="shared" ref="N64" si="33">+H64+J64+L64</f>
        <v>0</v>
      </c>
      <c r="O64" s="182"/>
      <c r="P64" s="154"/>
      <c r="Q64" s="155"/>
      <c r="R64" s="154"/>
      <c r="S64" s="155"/>
      <c r="T64" s="155"/>
      <c r="U64" s="155"/>
      <c r="V64" s="156"/>
    </row>
    <row r="65" spans="1:22" s="46" customFormat="1" ht="19.5" customHeight="1">
      <c r="A65" s="147"/>
      <c r="B65" s="56"/>
      <c r="C65" s="56"/>
      <c r="D65" s="55"/>
      <c r="E65" s="51" t="str">
        <f t="shared" si="19"/>
        <v/>
      </c>
      <c r="F65" s="52"/>
      <c r="G65" s="54"/>
      <c r="H65" s="54"/>
      <c r="I65" s="54"/>
      <c r="J65" s="54"/>
      <c r="K65" s="54"/>
      <c r="L65" s="54"/>
      <c r="M65" s="54"/>
      <c r="N65" s="54"/>
      <c r="O65" s="54"/>
      <c r="P65" s="154"/>
      <c r="Q65" s="155"/>
      <c r="R65" s="154"/>
      <c r="S65" s="155"/>
      <c r="T65" s="155"/>
      <c r="U65" s="155"/>
      <c r="V65" s="156"/>
    </row>
    <row r="66" spans="1:22" s="46" customFormat="1" ht="20.100000000000001" customHeight="1">
      <c r="A66" s="147"/>
      <c r="B66" s="47" t="s">
        <v>997</v>
      </c>
      <c r="C66" s="56"/>
      <c r="D66" s="55"/>
      <c r="E66" s="51" t="str">
        <f t="shared" si="19"/>
        <v>2-2. 액상슬러지</v>
      </c>
      <c r="F66" s="52"/>
      <c r="G66" s="54"/>
      <c r="H66" s="54"/>
      <c r="I66" s="54"/>
      <c r="J66" s="54"/>
      <c r="K66" s="54"/>
      <c r="L66" s="54"/>
      <c r="M66" s="54"/>
      <c r="N66" s="54"/>
      <c r="O66" s="54"/>
      <c r="P66" s="154"/>
      <c r="Q66" s="155"/>
      <c r="R66" s="154"/>
      <c r="S66" s="155"/>
      <c r="T66" s="155"/>
      <c r="U66" s="155"/>
      <c r="V66" s="156"/>
    </row>
    <row r="67" spans="1:22" s="46" customFormat="1" ht="20.100000000000001" customHeight="1">
      <c r="A67" s="147"/>
      <c r="B67" s="56" t="s">
        <v>998</v>
      </c>
      <c r="C67" s="56" t="s">
        <v>999</v>
      </c>
      <c r="D67" s="55" t="s">
        <v>384</v>
      </c>
      <c r="E67" s="51" t="str">
        <f t="shared" si="19"/>
        <v>액상슬러지기본요금㎥</v>
      </c>
      <c r="F67" s="149">
        <f>526*2.5%</f>
        <v>13.15</v>
      </c>
      <c r="G67" s="54">
        <v>0</v>
      </c>
      <c r="H67" s="54">
        <f t="shared" ref="H67" si="34">+TRUNC(F67*G67,0)</f>
        <v>0</v>
      </c>
      <c r="I67" s="54">
        <v>0</v>
      </c>
      <c r="J67" s="54">
        <f t="shared" ref="J67" si="35">+TRUNC(F67*I67,0)</f>
        <v>0</v>
      </c>
      <c r="K67" s="54">
        <f>+VLOOKUP($E:$E,단가!$A:$P,15,FALSE)</f>
        <v>0</v>
      </c>
      <c r="L67" s="54">
        <f t="shared" ref="L67" si="36">+TRUNC(F67*K67,0)</f>
        <v>0</v>
      </c>
      <c r="M67" s="54">
        <f t="shared" ref="M67" si="37">+G67+I67+K67</f>
        <v>0</v>
      </c>
      <c r="N67" s="54">
        <f t="shared" ref="N67" si="38">+H67+J67+L67</f>
        <v>0</v>
      </c>
      <c r="O67" s="54" t="str">
        <f>+"단가"&amp;VLOOKUP($E:$E,단가!$A:$P,2,FALSE)&amp;"호표"</f>
        <v>단가35호표</v>
      </c>
      <c r="P67" s="154"/>
      <c r="Q67" s="155"/>
      <c r="R67" s="154"/>
      <c r="S67" s="155"/>
      <c r="T67" s="155"/>
      <c r="U67" s="155"/>
      <c r="V67" s="156"/>
    </row>
    <row r="68" spans="1:22" s="46" customFormat="1" ht="20.100000000000001" customHeight="1">
      <c r="A68" s="147"/>
      <c r="B68" s="56"/>
      <c r="C68" s="56"/>
      <c r="D68" s="55"/>
      <c r="E68" s="51"/>
      <c r="F68" s="52"/>
      <c r="G68" s="54"/>
      <c r="H68" s="54"/>
      <c r="I68" s="54"/>
      <c r="J68" s="54"/>
      <c r="K68" s="54"/>
      <c r="L68" s="54"/>
      <c r="M68" s="54"/>
      <c r="N68" s="54"/>
      <c r="O68" s="54"/>
      <c r="P68" s="154"/>
      <c r="Q68" s="155"/>
      <c r="R68" s="154"/>
      <c r="S68" s="155"/>
      <c r="T68" s="155"/>
      <c r="U68" s="155"/>
      <c r="V68" s="156"/>
    </row>
    <row r="69" spans="1:22" s="46" customFormat="1" ht="20.100000000000001" customHeight="1">
      <c r="A69" s="147"/>
      <c r="B69" s="177" t="s">
        <v>760</v>
      </c>
      <c r="C69" s="178"/>
      <c r="D69" s="179"/>
      <c r="E69" s="180"/>
      <c r="F69" s="181"/>
      <c r="G69" s="182"/>
      <c r="H69" s="182">
        <f>SUM(H67:H68)</f>
        <v>0</v>
      </c>
      <c r="I69" s="182"/>
      <c r="J69" s="182">
        <f>SUM(J67:J68)</f>
        <v>0</v>
      </c>
      <c r="K69" s="182"/>
      <c r="L69" s="182">
        <f>SUM(L67:L68)</f>
        <v>0</v>
      </c>
      <c r="M69" s="182"/>
      <c r="N69" s="182">
        <f t="shared" ref="N69" si="39">+H69+J69+L69</f>
        <v>0</v>
      </c>
      <c r="O69" s="182"/>
      <c r="P69" s="154"/>
      <c r="Q69" s="155"/>
      <c r="R69" s="154"/>
      <c r="S69" s="155"/>
      <c r="T69" s="155"/>
      <c r="U69" s="155"/>
      <c r="V69" s="156"/>
    </row>
    <row r="70" spans="1:22" s="46" customFormat="1" ht="19.5" customHeight="1">
      <c r="A70" s="147"/>
      <c r="B70" s="56"/>
      <c r="C70" s="56"/>
      <c r="D70" s="55"/>
      <c r="E70" s="51" t="str">
        <f t="shared" ref="E70:E72" si="40">+CONCATENATE(B70,C70,D70)</f>
        <v/>
      </c>
      <c r="F70" s="52"/>
      <c r="G70" s="54"/>
      <c r="H70" s="54"/>
      <c r="I70" s="54"/>
      <c r="J70" s="54"/>
      <c r="K70" s="54"/>
      <c r="L70" s="54"/>
      <c r="M70" s="54"/>
      <c r="N70" s="54"/>
      <c r="O70" s="54"/>
      <c r="P70" s="154"/>
      <c r="Q70" s="155"/>
      <c r="R70" s="154"/>
      <c r="S70" s="155"/>
      <c r="T70" s="155"/>
      <c r="U70" s="155"/>
      <c r="V70" s="156"/>
    </row>
    <row r="71" spans="1:22" s="46" customFormat="1" ht="20.100000000000001" customHeight="1">
      <c r="A71" s="147"/>
      <c r="B71" s="47" t="s">
        <v>1000</v>
      </c>
      <c r="C71" s="56"/>
      <c r="D71" s="55"/>
      <c r="E71" s="51" t="str">
        <f t="shared" si="40"/>
        <v>2-3. 고상슬러지</v>
      </c>
      <c r="F71" s="52"/>
      <c r="G71" s="54"/>
      <c r="H71" s="54"/>
      <c r="I71" s="54"/>
      <c r="J71" s="54"/>
      <c r="K71" s="54"/>
      <c r="L71" s="54"/>
      <c r="M71" s="54"/>
      <c r="N71" s="54"/>
      <c r="O71" s="54"/>
      <c r="P71" s="154"/>
      <c r="Q71" s="155"/>
      <c r="R71" s="154"/>
      <c r="S71" s="155"/>
      <c r="T71" s="155"/>
      <c r="U71" s="155"/>
      <c r="V71" s="156"/>
    </row>
    <row r="72" spans="1:22" s="46" customFormat="1" ht="20.100000000000001" customHeight="1">
      <c r="A72" s="147"/>
      <c r="B72" s="56" t="s">
        <v>1001</v>
      </c>
      <c r="C72" s="56" t="s">
        <v>999</v>
      </c>
      <c r="D72" s="55" t="s">
        <v>384</v>
      </c>
      <c r="E72" s="51" t="str">
        <f t="shared" si="40"/>
        <v>고상슬러지기본요금㎥</v>
      </c>
      <c r="F72" s="149">
        <f>526*1%</f>
        <v>5.26</v>
      </c>
      <c r="G72" s="54">
        <v>0</v>
      </c>
      <c r="H72" s="54">
        <f t="shared" ref="H72" si="41">+TRUNC(F72*G72,0)</f>
        <v>0</v>
      </c>
      <c r="I72" s="54">
        <v>0</v>
      </c>
      <c r="J72" s="54">
        <f t="shared" ref="J72" si="42">+TRUNC(F72*I72,0)</f>
        <v>0</v>
      </c>
      <c r="K72" s="54">
        <f>+VLOOKUP($E:$E,단가!$A:$P,15,FALSE)</f>
        <v>0</v>
      </c>
      <c r="L72" s="54">
        <f t="shared" ref="L72" si="43">+TRUNC(F72*K72,0)</f>
        <v>0</v>
      </c>
      <c r="M72" s="54">
        <f t="shared" ref="M72" si="44">+G72+I72+K72</f>
        <v>0</v>
      </c>
      <c r="N72" s="54">
        <f t="shared" ref="N72" si="45">+H72+J72+L72</f>
        <v>0</v>
      </c>
      <c r="O72" s="54" t="str">
        <f>+"단가"&amp;VLOOKUP($E:$E,단가!$A:$P,2,FALSE)&amp;"호표"</f>
        <v>단가36호표</v>
      </c>
      <c r="P72" s="154"/>
      <c r="Q72" s="155"/>
      <c r="R72" s="154"/>
      <c r="S72" s="155"/>
      <c r="T72" s="155"/>
      <c r="U72" s="155"/>
      <c r="V72" s="156"/>
    </row>
    <row r="73" spans="1:22" s="46" customFormat="1" ht="20.100000000000001" customHeight="1">
      <c r="A73" s="147"/>
      <c r="B73" s="56"/>
      <c r="C73" s="56"/>
      <c r="D73" s="55"/>
      <c r="E73" s="51"/>
      <c r="F73" s="52"/>
      <c r="G73" s="54"/>
      <c r="H73" s="54"/>
      <c r="I73" s="54"/>
      <c r="J73" s="54"/>
      <c r="K73" s="54"/>
      <c r="L73" s="54"/>
      <c r="M73" s="54"/>
      <c r="N73" s="54"/>
      <c r="O73" s="54"/>
      <c r="P73" s="154"/>
      <c r="Q73" s="155"/>
      <c r="R73" s="154"/>
      <c r="S73" s="155"/>
      <c r="T73" s="155"/>
      <c r="U73" s="155"/>
      <c r="V73" s="156"/>
    </row>
    <row r="74" spans="1:22" s="46" customFormat="1" ht="20.100000000000001" customHeight="1">
      <c r="A74" s="147"/>
      <c r="B74" s="177" t="s">
        <v>760</v>
      </c>
      <c r="C74" s="178"/>
      <c r="D74" s="179"/>
      <c r="E74" s="180"/>
      <c r="F74" s="181"/>
      <c r="G74" s="182"/>
      <c r="H74" s="182">
        <f>SUM(H72:H73)</f>
        <v>0</v>
      </c>
      <c r="I74" s="182"/>
      <c r="J74" s="182">
        <f>SUM(J72:J73)</f>
        <v>0</v>
      </c>
      <c r="K74" s="182"/>
      <c r="L74" s="182">
        <f>SUM(L72:L73)</f>
        <v>0</v>
      </c>
      <c r="M74" s="182"/>
      <c r="N74" s="182">
        <f t="shared" ref="N74" si="46">+H74+J74+L74</f>
        <v>0</v>
      </c>
      <c r="O74" s="182"/>
      <c r="P74" s="154"/>
      <c r="Q74" s="155"/>
      <c r="R74" s="154"/>
      <c r="S74" s="155"/>
      <c r="T74" s="155"/>
      <c r="U74" s="155"/>
      <c r="V74" s="156"/>
    </row>
    <row r="75" spans="1:22" s="46" customFormat="1" ht="19.5" customHeight="1">
      <c r="A75" s="147"/>
      <c r="B75" s="56"/>
      <c r="C75" s="56"/>
      <c r="D75" s="55"/>
      <c r="E75" s="51" t="str">
        <f t="shared" ref="E75:E77" si="47">+CONCATENATE(B75,C75,D75)</f>
        <v/>
      </c>
      <c r="F75" s="52"/>
      <c r="G75" s="54"/>
      <c r="H75" s="54"/>
      <c r="I75" s="54"/>
      <c r="J75" s="54"/>
      <c r="K75" s="54"/>
      <c r="L75" s="54"/>
      <c r="M75" s="54"/>
      <c r="N75" s="54"/>
      <c r="O75" s="54"/>
      <c r="P75" s="154"/>
      <c r="Q75" s="155"/>
      <c r="R75" s="154"/>
      <c r="S75" s="155"/>
      <c r="T75" s="155"/>
      <c r="U75" s="155"/>
      <c r="V75" s="156"/>
    </row>
    <row r="76" spans="1:22" s="46" customFormat="1" ht="20.100000000000001" customHeight="1">
      <c r="A76" s="147"/>
      <c r="B76" s="47" t="s">
        <v>1002</v>
      </c>
      <c r="C76" s="56"/>
      <c r="D76" s="55"/>
      <c r="E76" s="51" t="str">
        <f t="shared" si="47"/>
        <v>2-4. 합성수지</v>
      </c>
      <c r="F76" s="52"/>
      <c r="G76" s="54"/>
      <c r="H76" s="54"/>
      <c r="I76" s="54"/>
      <c r="J76" s="54"/>
      <c r="K76" s="54"/>
      <c r="L76" s="54"/>
      <c r="M76" s="54"/>
      <c r="N76" s="54"/>
      <c r="O76" s="54"/>
      <c r="P76" s="154"/>
      <c r="Q76" s="155"/>
      <c r="R76" s="154"/>
      <c r="S76" s="155"/>
      <c r="T76" s="155"/>
      <c r="U76" s="155"/>
      <c r="V76" s="156"/>
    </row>
    <row r="77" spans="1:22" s="46" customFormat="1" ht="20.100000000000001" customHeight="1">
      <c r="A77" s="147"/>
      <c r="B77" s="56" t="s">
        <v>1003</v>
      </c>
      <c r="C77" s="56"/>
      <c r="D77" s="55" t="s">
        <v>384</v>
      </c>
      <c r="E77" s="51" t="str">
        <f t="shared" si="47"/>
        <v>합성수지처리㎥</v>
      </c>
      <c r="F77" s="149">
        <f>526*20%</f>
        <v>105.2</v>
      </c>
      <c r="G77" s="54">
        <v>0</v>
      </c>
      <c r="H77" s="54">
        <f t="shared" ref="H77" si="48">+TRUNC(F77*G77,0)</f>
        <v>0</v>
      </c>
      <c r="I77" s="54">
        <v>0</v>
      </c>
      <c r="J77" s="54">
        <f t="shared" ref="J77" si="49">+TRUNC(F77*I77,0)</f>
        <v>0</v>
      </c>
      <c r="K77" s="54">
        <f>+VLOOKUP($E:$E,단가!$A:$P,15,FALSE)</f>
        <v>0</v>
      </c>
      <c r="L77" s="54">
        <f t="shared" ref="L77" si="50">+TRUNC(F77*K77,0)</f>
        <v>0</v>
      </c>
      <c r="M77" s="54">
        <f t="shared" ref="M77" si="51">+G77+I77+K77</f>
        <v>0</v>
      </c>
      <c r="N77" s="54">
        <f t="shared" ref="N77" si="52">+H77+J77+L77</f>
        <v>0</v>
      </c>
      <c r="O77" s="54" t="str">
        <f>+"단가"&amp;VLOOKUP($E:$E,단가!$A:$P,2,FALSE)&amp;"호표"</f>
        <v>단가37호표</v>
      </c>
      <c r="P77" s="154"/>
      <c r="Q77" s="155"/>
      <c r="R77" s="154"/>
      <c r="S77" s="155"/>
      <c r="T77" s="155"/>
      <c r="U77" s="155"/>
      <c r="V77" s="156"/>
    </row>
    <row r="78" spans="1:22" s="46" customFormat="1" ht="20.100000000000001" customHeight="1">
      <c r="A78" s="147"/>
      <c r="B78" s="56"/>
      <c r="C78" s="56"/>
      <c r="D78" s="55"/>
      <c r="E78" s="51"/>
      <c r="F78" s="52"/>
      <c r="G78" s="54"/>
      <c r="H78" s="54"/>
      <c r="I78" s="54"/>
      <c r="J78" s="54"/>
      <c r="K78" s="54"/>
      <c r="L78" s="54"/>
      <c r="M78" s="54"/>
      <c r="N78" s="54"/>
      <c r="O78" s="54"/>
      <c r="P78" s="154"/>
      <c r="Q78" s="155"/>
      <c r="R78" s="154"/>
      <c r="S78" s="155"/>
      <c r="T78" s="155"/>
      <c r="U78" s="155"/>
      <c r="V78" s="156"/>
    </row>
    <row r="79" spans="1:22" s="46" customFormat="1" ht="20.100000000000001" customHeight="1">
      <c r="A79" s="147"/>
      <c r="B79" s="177" t="s">
        <v>760</v>
      </c>
      <c r="C79" s="178"/>
      <c r="D79" s="179"/>
      <c r="E79" s="180"/>
      <c r="F79" s="181"/>
      <c r="G79" s="182"/>
      <c r="H79" s="182">
        <f>SUM(H77:H78)</f>
        <v>0</v>
      </c>
      <c r="I79" s="182"/>
      <c r="J79" s="182">
        <f>SUM(J77:J78)</f>
        <v>0</v>
      </c>
      <c r="K79" s="182"/>
      <c r="L79" s="182">
        <f>SUM(L77:L78)</f>
        <v>0</v>
      </c>
      <c r="M79" s="182"/>
      <c r="N79" s="182">
        <f t="shared" ref="N79" si="53">+H79+J79+L79</f>
        <v>0</v>
      </c>
      <c r="O79" s="182"/>
      <c r="P79" s="154"/>
      <c r="Q79" s="155"/>
      <c r="R79" s="154"/>
      <c r="S79" s="155"/>
      <c r="T79" s="155"/>
      <c r="U79" s="155"/>
      <c r="V79" s="156"/>
    </row>
    <row r="80" spans="1:22" s="46" customFormat="1" ht="19.5" customHeight="1">
      <c r="A80" s="147"/>
      <c r="B80" s="56"/>
      <c r="C80" s="56"/>
      <c r="D80" s="55"/>
      <c r="E80" s="51" t="str">
        <f t="shared" ref="E80:E82" si="54">+CONCATENATE(B80,C80,D80)</f>
        <v/>
      </c>
      <c r="F80" s="52"/>
      <c r="G80" s="54"/>
      <c r="H80" s="54"/>
      <c r="I80" s="54"/>
      <c r="J80" s="54"/>
      <c r="K80" s="54"/>
      <c r="L80" s="54"/>
      <c r="M80" s="54"/>
      <c r="N80" s="54"/>
      <c r="O80" s="54"/>
      <c r="P80" s="154"/>
      <c r="Q80" s="155"/>
      <c r="R80" s="154"/>
      <c r="S80" s="155"/>
      <c r="T80" s="155"/>
      <c r="U80" s="155"/>
      <c r="V80" s="156"/>
    </row>
    <row r="81" spans="1:22" s="46" customFormat="1" ht="20.100000000000001" customHeight="1">
      <c r="A81" s="147"/>
      <c r="B81" s="47" t="s">
        <v>1004</v>
      </c>
      <c r="C81" s="56"/>
      <c r="D81" s="55"/>
      <c r="E81" s="51" t="str">
        <f t="shared" si="54"/>
        <v>2-5. 목재</v>
      </c>
      <c r="F81" s="52"/>
      <c r="G81" s="54"/>
      <c r="H81" s="54"/>
      <c r="I81" s="54"/>
      <c r="J81" s="54"/>
      <c r="K81" s="54"/>
      <c r="L81" s="54"/>
      <c r="M81" s="54"/>
      <c r="N81" s="54"/>
      <c r="O81" s="54"/>
      <c r="P81" s="154"/>
      <c r="Q81" s="155"/>
      <c r="R81" s="154"/>
      <c r="S81" s="155"/>
      <c r="T81" s="155"/>
      <c r="U81" s="155"/>
      <c r="V81" s="156"/>
    </row>
    <row r="82" spans="1:22" s="46" customFormat="1" ht="20.100000000000001" customHeight="1">
      <c r="A82" s="147"/>
      <c r="B82" s="56" t="s">
        <v>1073</v>
      </c>
      <c r="C82" s="56"/>
      <c r="D82" s="55" t="s">
        <v>1005</v>
      </c>
      <c r="E82" s="51" t="str">
        <f t="shared" si="54"/>
        <v>목재 철거㎡</v>
      </c>
      <c r="F82" s="149">
        <v>10.5</v>
      </c>
      <c r="G82" s="54">
        <f>+VLOOKUP($E:$E,설치일위집!$A:$I,6,FALSE)</f>
        <v>0</v>
      </c>
      <c r="H82" s="54">
        <f t="shared" ref="H82:H83" si="55">+TRUNC(F82*G82,0)</f>
        <v>0</v>
      </c>
      <c r="I82" s="54">
        <f>+VLOOKUP($E:$E,설치일위집!$A:$I,7,FALSE)</f>
        <v>0</v>
      </c>
      <c r="J82" s="54">
        <f t="shared" ref="J82:J83" si="56">+TRUNC(F82*I82,0)</f>
        <v>0</v>
      </c>
      <c r="K82" s="54">
        <f>+VLOOKUP($E:$E,설치일위집!$A:$I,8,FALSE)</f>
        <v>0</v>
      </c>
      <c r="L82" s="54">
        <f t="shared" ref="L82:L83" si="57">+TRUNC(F82*K82,0)</f>
        <v>0</v>
      </c>
      <c r="M82" s="54">
        <f t="shared" ref="M82:M83" si="58">+G82+I82+K82</f>
        <v>0</v>
      </c>
      <c r="N82" s="54">
        <f t="shared" ref="N82:N83" si="59">+H82+J82+L82</f>
        <v>0</v>
      </c>
      <c r="O82" s="54" t="str">
        <f>+"일위"&amp;VLOOKUP($E:$E,설치일위집!$A:$I,2,FALSE)&amp;"호표"</f>
        <v>일위1호표</v>
      </c>
      <c r="P82" s="154"/>
      <c r="Q82" s="155"/>
      <c r="R82" s="154"/>
      <c r="S82" s="155"/>
      <c r="T82" s="155"/>
      <c r="U82" s="155"/>
      <c r="V82" s="156"/>
    </row>
    <row r="83" spans="1:22" s="46" customFormat="1" ht="20.100000000000001" customHeight="1">
      <c r="A83" s="147"/>
      <c r="B83" s="56" t="s">
        <v>1006</v>
      </c>
      <c r="C83" s="56"/>
      <c r="D83" s="55" t="s">
        <v>1449</v>
      </c>
      <c r="E83" s="51" t="str">
        <f t="shared" ref="E83" si="60">+CONCATENATE(B83,C83,D83)</f>
        <v>폐목재 처리톤</v>
      </c>
      <c r="F83" s="149">
        <v>10.5</v>
      </c>
      <c r="G83" s="54">
        <v>0</v>
      </c>
      <c r="H83" s="54">
        <f t="shared" si="55"/>
        <v>0</v>
      </c>
      <c r="I83" s="54">
        <v>0</v>
      </c>
      <c r="J83" s="54">
        <f t="shared" si="56"/>
        <v>0</v>
      </c>
      <c r="K83" s="54">
        <f>+VLOOKUP($E:$E,단가!$A:$P,15,FALSE)</f>
        <v>0</v>
      </c>
      <c r="L83" s="54">
        <f t="shared" si="57"/>
        <v>0</v>
      </c>
      <c r="M83" s="54">
        <f t="shared" si="58"/>
        <v>0</v>
      </c>
      <c r="N83" s="54">
        <f t="shared" si="59"/>
        <v>0</v>
      </c>
      <c r="O83" s="54" t="str">
        <f>+"단가"&amp;VLOOKUP($E:$E,단가!$A:$P,2,FALSE)&amp;"호표"</f>
        <v>단가38호표</v>
      </c>
      <c r="P83" s="154"/>
      <c r="Q83" s="155"/>
      <c r="R83" s="154"/>
      <c r="S83" s="155"/>
      <c r="T83" s="155"/>
      <c r="U83" s="155"/>
      <c r="V83" s="156"/>
    </row>
    <row r="84" spans="1:22" s="46" customFormat="1" ht="20.100000000000001" customHeight="1">
      <c r="A84" s="147"/>
      <c r="B84" s="56"/>
      <c r="C84" s="56"/>
      <c r="D84" s="55"/>
      <c r="E84" s="51"/>
      <c r="F84" s="149"/>
      <c r="G84" s="54"/>
      <c r="H84" s="54"/>
      <c r="I84" s="54"/>
      <c r="J84" s="54"/>
      <c r="K84" s="54"/>
      <c r="L84" s="54"/>
      <c r="M84" s="54"/>
      <c r="N84" s="54"/>
      <c r="O84" s="54"/>
      <c r="P84" s="154"/>
      <c r="Q84" s="155"/>
      <c r="R84" s="154"/>
      <c r="S84" s="155"/>
      <c r="T84" s="155"/>
      <c r="U84" s="155"/>
      <c r="V84" s="156"/>
    </row>
    <row r="85" spans="1:22" s="46" customFormat="1" ht="20.100000000000001" customHeight="1">
      <c r="A85" s="147"/>
      <c r="B85" s="56"/>
      <c r="C85" s="56"/>
      <c r="D85" s="55"/>
      <c r="E85" s="51"/>
      <c r="F85" s="52"/>
      <c r="G85" s="54"/>
      <c r="H85" s="54"/>
      <c r="I85" s="54"/>
      <c r="J85" s="54"/>
      <c r="K85" s="54"/>
      <c r="L85" s="54"/>
      <c r="M85" s="54"/>
      <c r="N85" s="54"/>
      <c r="O85" s="54"/>
      <c r="P85" s="154"/>
      <c r="Q85" s="155"/>
      <c r="R85" s="154"/>
      <c r="S85" s="155"/>
      <c r="T85" s="155"/>
      <c r="U85" s="155"/>
      <c r="V85" s="156"/>
    </row>
    <row r="86" spans="1:22" s="46" customFormat="1" ht="20.100000000000001" customHeight="1">
      <c r="A86" s="147"/>
      <c r="B86" s="177" t="s">
        <v>760</v>
      </c>
      <c r="C86" s="178"/>
      <c r="D86" s="179"/>
      <c r="E86" s="180"/>
      <c r="F86" s="181"/>
      <c r="G86" s="182"/>
      <c r="H86" s="182">
        <f>SUM(H82:H85)</f>
        <v>0</v>
      </c>
      <c r="I86" s="182"/>
      <c r="J86" s="182">
        <f>SUM(J82:J85)</f>
        <v>0</v>
      </c>
      <c r="K86" s="182"/>
      <c r="L86" s="182">
        <f>SUM(L82:L85)</f>
        <v>0</v>
      </c>
      <c r="M86" s="182"/>
      <c r="N86" s="182">
        <f t="shared" ref="N86" si="61">+H86+J86+L86</f>
        <v>0</v>
      </c>
      <c r="O86" s="182"/>
      <c r="P86" s="154"/>
      <c r="Q86" s="155"/>
      <c r="R86" s="154"/>
      <c r="S86" s="155"/>
      <c r="T86" s="155"/>
      <c r="U86" s="155"/>
      <c r="V86" s="156"/>
    </row>
    <row r="87" spans="1:22" s="46" customFormat="1" ht="20.100000000000001" customHeight="1">
      <c r="A87" s="147"/>
      <c r="B87" s="47" t="s">
        <v>1007</v>
      </c>
      <c r="C87" s="56"/>
      <c r="D87" s="55"/>
      <c r="E87" s="51" t="str">
        <f t="shared" ref="E87:E91" si="62">+CONCATENATE(B87,C87,D87)</f>
        <v>2-6. 콘크리트 철거</v>
      </c>
      <c r="F87" s="52"/>
      <c r="G87" s="54"/>
      <c r="H87" s="54"/>
      <c r="I87" s="54"/>
      <c r="J87" s="54"/>
      <c r="K87" s="54"/>
      <c r="L87" s="54"/>
      <c r="M87" s="54"/>
      <c r="N87" s="54"/>
      <c r="O87" s="54"/>
      <c r="P87" s="154"/>
      <c r="Q87" s="155"/>
      <c r="R87" s="154"/>
      <c r="S87" s="155"/>
      <c r="T87" s="155"/>
      <c r="U87" s="155"/>
      <c r="V87" s="156"/>
    </row>
    <row r="88" spans="1:22" s="46" customFormat="1" ht="20.100000000000001" customHeight="1">
      <c r="A88" s="147"/>
      <c r="B88" s="56" t="s">
        <v>1008</v>
      </c>
      <c r="C88" s="56" t="s">
        <v>1022</v>
      </c>
      <c r="D88" s="55" t="s">
        <v>384</v>
      </c>
      <c r="E88" s="51" t="str">
        <f t="shared" si="62"/>
        <v>콘크리트 헐기무근, 소형, 공압식㎥</v>
      </c>
      <c r="F88" s="149">
        <v>2.2999999999999998</v>
      </c>
      <c r="G88" s="54">
        <f>+VLOOKUP($E:$E,설치일위집!$A:$I,6,FALSE)</f>
        <v>0</v>
      </c>
      <c r="H88" s="54">
        <f t="shared" ref="H88:H89" si="63">+TRUNC(F88*G88,0)</f>
        <v>0</v>
      </c>
      <c r="I88" s="54">
        <f>+VLOOKUP($E:$E,설치일위집!$A:$I,7,FALSE)</f>
        <v>0</v>
      </c>
      <c r="J88" s="54">
        <f t="shared" ref="J88:J89" si="64">+TRUNC(F88*I88,0)</f>
        <v>0</v>
      </c>
      <c r="K88" s="54">
        <f>+VLOOKUP($E:$E,설치일위집!$A:$I,8,FALSE)</f>
        <v>0</v>
      </c>
      <c r="L88" s="54">
        <f t="shared" ref="L88:L89" si="65">+TRUNC(F88*K88,0)</f>
        <v>0</v>
      </c>
      <c r="M88" s="54">
        <f t="shared" ref="M88:M89" si="66">+G88+I88+K88</f>
        <v>0</v>
      </c>
      <c r="N88" s="54">
        <f t="shared" ref="N88:N89" si="67">+H88+J88+L88</f>
        <v>0</v>
      </c>
      <c r="O88" s="54" t="str">
        <f>+"일위"&amp;VLOOKUP($E:$E,설치일위집!$A:$I,2,FALSE)&amp;"호표"</f>
        <v>일위46호표</v>
      </c>
      <c r="P88" s="154"/>
      <c r="Q88" s="155"/>
      <c r="R88" s="154"/>
      <c r="S88" s="155"/>
      <c r="T88" s="155"/>
      <c r="U88" s="155"/>
      <c r="V88" s="156"/>
    </row>
    <row r="89" spans="1:22" s="46" customFormat="1" ht="20.100000000000001" customHeight="1">
      <c r="A89" s="147"/>
      <c r="B89" s="56" t="s">
        <v>1263</v>
      </c>
      <c r="C89" s="56" t="s">
        <v>1265</v>
      </c>
      <c r="D89" s="55" t="s">
        <v>384</v>
      </c>
      <c r="E89" s="51" t="str">
        <f t="shared" si="62"/>
        <v>폐기물상차굴삭기(무한궤도), 0.7㎥㎥</v>
      </c>
      <c r="F89" s="149">
        <v>2.2999999999999998</v>
      </c>
      <c r="G89" s="54">
        <f>+VLOOKUP($E:$E,설치일위집!$A:$I,6,FALSE)</f>
        <v>0</v>
      </c>
      <c r="H89" s="54">
        <f t="shared" si="63"/>
        <v>0</v>
      </c>
      <c r="I89" s="54">
        <f>+VLOOKUP($E:$E,설치일위집!$A:$I,7,FALSE)</f>
        <v>0</v>
      </c>
      <c r="J89" s="54">
        <f t="shared" si="64"/>
        <v>0</v>
      </c>
      <c r="K89" s="54">
        <f>+VLOOKUP($E:$E,설치일위집!$A:$I,8,FALSE)</f>
        <v>0</v>
      </c>
      <c r="L89" s="54">
        <f t="shared" si="65"/>
        <v>0</v>
      </c>
      <c r="M89" s="54">
        <f t="shared" si="66"/>
        <v>0</v>
      </c>
      <c r="N89" s="54">
        <f t="shared" si="67"/>
        <v>0</v>
      </c>
      <c r="O89" s="54" t="str">
        <f>+"일위"&amp;VLOOKUP($E:$E,설치일위집!$A:$I,2,FALSE)&amp;"호표"</f>
        <v>일위50호표</v>
      </c>
      <c r="P89" s="154"/>
      <c r="Q89" s="155"/>
      <c r="R89" s="154"/>
      <c r="S89" s="155"/>
      <c r="T89" s="155"/>
      <c r="U89" s="155"/>
      <c r="V89" s="156"/>
    </row>
    <row r="90" spans="1:22" s="46" customFormat="1" ht="20.100000000000001" customHeight="1">
      <c r="A90" s="147"/>
      <c r="B90" s="56" t="s">
        <v>1269</v>
      </c>
      <c r="C90" s="56" t="s">
        <v>1271</v>
      </c>
      <c r="D90" s="55" t="s">
        <v>1027</v>
      </c>
      <c r="E90" s="51" t="str">
        <f t="shared" ref="E90" si="68">+CONCATENATE(B90,C90,D90)</f>
        <v>폐기물운반덤프트럭 15ton㎥</v>
      </c>
      <c r="F90" s="149">
        <v>2.2999999999999998</v>
      </c>
      <c r="G90" s="54">
        <f>+VLOOKUP($E:$E,설치일위집!$A:$I,6,FALSE)</f>
        <v>0</v>
      </c>
      <c r="H90" s="54">
        <f t="shared" ref="H90:H92" si="69">+TRUNC(F90*G90,0)</f>
        <v>0</v>
      </c>
      <c r="I90" s="54">
        <f>+VLOOKUP($E:$E,설치일위집!$A:$I,7,FALSE)</f>
        <v>0</v>
      </c>
      <c r="J90" s="54">
        <f t="shared" ref="J90:J92" si="70">+TRUNC(F90*I90,0)</f>
        <v>0</v>
      </c>
      <c r="K90" s="54">
        <f>+VLOOKUP($E:$E,설치일위집!$A:$I,8,FALSE)</f>
        <v>0</v>
      </c>
      <c r="L90" s="54">
        <f t="shared" ref="L90:L92" si="71">+TRUNC(F90*K90,0)</f>
        <v>0</v>
      </c>
      <c r="M90" s="54">
        <f t="shared" ref="M90:M92" si="72">+G90+I90+K90</f>
        <v>0</v>
      </c>
      <c r="N90" s="54">
        <f t="shared" ref="N90:N92" si="73">+H90+J90+L90</f>
        <v>0</v>
      </c>
      <c r="O90" s="54" t="str">
        <f>+"일위"&amp;VLOOKUP($E:$E,설치일위집!$A:$I,2,FALSE)&amp;"호표"</f>
        <v>일위51호표</v>
      </c>
      <c r="P90" s="154"/>
      <c r="Q90" s="155"/>
      <c r="R90" s="154"/>
      <c r="S90" s="155"/>
      <c r="T90" s="155"/>
      <c r="U90" s="155"/>
      <c r="V90" s="156"/>
    </row>
    <row r="91" spans="1:22" s="46" customFormat="1" ht="20.100000000000001" customHeight="1">
      <c r="A91" s="147"/>
      <c r="B91" s="56" t="s">
        <v>1024</v>
      </c>
      <c r="C91" s="56" t="s">
        <v>1026</v>
      </c>
      <c r="D91" s="55" t="s">
        <v>1028</v>
      </c>
      <c r="E91" s="51" t="str">
        <f t="shared" si="62"/>
        <v>폐기물처리비폐콘크리트ton</v>
      </c>
      <c r="F91" s="149">
        <v>5.25</v>
      </c>
      <c r="G91" s="54">
        <v>0</v>
      </c>
      <c r="H91" s="54">
        <f t="shared" si="69"/>
        <v>0</v>
      </c>
      <c r="I91" s="54">
        <v>0</v>
      </c>
      <c r="J91" s="54">
        <f t="shared" si="70"/>
        <v>0</v>
      </c>
      <c r="K91" s="54">
        <f>+VLOOKUP($E:$E,단가!$A:$P,15,FALSE)</f>
        <v>0</v>
      </c>
      <c r="L91" s="54">
        <f t="shared" si="71"/>
        <v>0</v>
      </c>
      <c r="M91" s="54">
        <f t="shared" si="72"/>
        <v>0</v>
      </c>
      <c r="N91" s="54">
        <f t="shared" si="73"/>
        <v>0</v>
      </c>
      <c r="O91" s="54" t="str">
        <f>+"단가"&amp;VLOOKUP($E:$E,단가!$A:$P,2,FALSE)&amp;"호표"</f>
        <v>단가40호표</v>
      </c>
      <c r="P91" s="154"/>
      <c r="Q91" s="155"/>
      <c r="R91" s="154"/>
      <c r="S91" s="155"/>
      <c r="T91" s="155"/>
      <c r="U91" s="155"/>
      <c r="V91" s="156"/>
    </row>
    <row r="92" spans="1:22" s="46" customFormat="1" ht="0.75" customHeight="1">
      <c r="A92" s="147"/>
      <c r="B92" s="56" t="s">
        <v>1025</v>
      </c>
      <c r="C92" s="56"/>
      <c r="D92" s="55" t="s">
        <v>939</v>
      </c>
      <c r="E92" s="51" t="str">
        <f t="shared" ref="E92" si="74">+CONCATENATE(B92,C92,D92)</f>
        <v>고압청수세척일</v>
      </c>
      <c r="F92" s="149">
        <v>0</v>
      </c>
      <c r="G92" s="54">
        <v>0</v>
      </c>
      <c r="H92" s="54">
        <f t="shared" si="69"/>
        <v>0</v>
      </c>
      <c r="I92" s="54">
        <v>0</v>
      </c>
      <c r="J92" s="54">
        <f t="shared" si="70"/>
        <v>0</v>
      </c>
      <c r="K92" s="54">
        <f>+VLOOKUP($E:$E,단가!$A:$P,15,FALSE)</f>
        <v>0</v>
      </c>
      <c r="L92" s="54">
        <f t="shared" si="71"/>
        <v>0</v>
      </c>
      <c r="M92" s="54">
        <f t="shared" si="72"/>
        <v>0</v>
      </c>
      <c r="N92" s="54">
        <f t="shared" si="73"/>
        <v>0</v>
      </c>
      <c r="O92" s="54" t="str">
        <f>+"단가"&amp;VLOOKUP($E:$E,단가!$A:$P,2,FALSE)&amp;"호표"</f>
        <v>단가40호표</v>
      </c>
      <c r="P92" s="154"/>
      <c r="Q92" s="155"/>
      <c r="R92" s="154"/>
      <c r="S92" s="155"/>
      <c r="T92" s="155"/>
      <c r="U92" s="155"/>
      <c r="V92" s="156"/>
    </row>
    <row r="93" spans="1:22" s="46" customFormat="1" ht="20.100000000000001" customHeight="1">
      <c r="A93" s="147"/>
      <c r="B93" s="56"/>
      <c r="C93" s="56"/>
      <c r="D93" s="55"/>
      <c r="E93" s="51"/>
      <c r="F93" s="52"/>
      <c r="G93" s="54"/>
      <c r="H93" s="54"/>
      <c r="I93" s="54"/>
      <c r="J93" s="54"/>
      <c r="K93" s="54"/>
      <c r="L93" s="54"/>
      <c r="M93" s="54"/>
      <c r="N93" s="54"/>
      <c r="O93" s="54"/>
      <c r="P93" s="154"/>
      <c r="Q93" s="155"/>
      <c r="R93" s="154"/>
      <c r="S93" s="155"/>
      <c r="T93" s="155"/>
      <c r="U93" s="155"/>
      <c r="V93" s="156"/>
    </row>
    <row r="94" spans="1:22" s="46" customFormat="1" ht="20.100000000000001" customHeight="1">
      <c r="A94" s="147"/>
      <c r="B94" s="177" t="s">
        <v>760</v>
      </c>
      <c r="C94" s="178"/>
      <c r="D94" s="179"/>
      <c r="E94" s="180"/>
      <c r="F94" s="181"/>
      <c r="G94" s="182"/>
      <c r="H94" s="182">
        <f>SUM(H88:H93)</f>
        <v>0</v>
      </c>
      <c r="I94" s="182"/>
      <c r="J94" s="182">
        <f>SUM(J88:J93)</f>
        <v>0</v>
      </c>
      <c r="K94" s="182"/>
      <c r="L94" s="182">
        <f>SUM(L88:L93)</f>
        <v>0</v>
      </c>
      <c r="M94" s="182"/>
      <c r="N94" s="182">
        <f t="shared" ref="N94" si="75">+H94+J94+L94</f>
        <v>0</v>
      </c>
      <c r="O94" s="182"/>
      <c r="P94" s="154"/>
      <c r="Q94" s="155"/>
      <c r="R94" s="154"/>
      <c r="S94" s="155"/>
      <c r="T94" s="155"/>
      <c r="U94" s="155"/>
      <c r="V94" s="156"/>
    </row>
    <row r="95" spans="1:22" s="46" customFormat="1" ht="20.100000000000001" customHeight="1">
      <c r="A95" s="147"/>
      <c r="B95" s="57"/>
      <c r="C95" s="56"/>
      <c r="D95" s="55"/>
      <c r="E95" s="51"/>
      <c r="F95" s="52"/>
      <c r="G95" s="54"/>
      <c r="H95" s="54"/>
      <c r="I95" s="54"/>
      <c r="J95" s="54"/>
      <c r="K95" s="54"/>
      <c r="L95" s="54"/>
      <c r="M95" s="54"/>
      <c r="N95" s="54"/>
      <c r="O95" s="54"/>
      <c r="P95" s="154"/>
      <c r="Q95" s="155"/>
      <c r="R95" s="154"/>
      <c r="S95" s="155"/>
      <c r="T95" s="155"/>
      <c r="U95" s="155"/>
      <c r="V95" s="156"/>
    </row>
    <row r="96" spans="1:22" s="46" customFormat="1" ht="20.100000000000001" customHeight="1">
      <c r="A96" s="147"/>
      <c r="B96" s="47" t="s">
        <v>1029</v>
      </c>
      <c r="C96" s="56"/>
      <c r="D96" s="55"/>
      <c r="E96" s="51" t="str">
        <f t="shared" ref="E96:E98" si="76">+CONCATENATE(B96,C96,D96)</f>
        <v>2-7. 철재구조물 해체</v>
      </c>
      <c r="F96" s="52"/>
      <c r="G96" s="54"/>
      <c r="H96" s="54"/>
      <c r="I96" s="54"/>
      <c r="J96" s="54"/>
      <c r="K96" s="54"/>
      <c r="L96" s="54"/>
      <c r="M96" s="54"/>
      <c r="N96" s="54"/>
      <c r="O96" s="54"/>
      <c r="P96" s="154"/>
      <c r="Q96" s="155"/>
      <c r="R96" s="154"/>
      <c r="S96" s="155"/>
      <c r="T96" s="155"/>
      <c r="U96" s="155"/>
      <c r="V96" s="156"/>
    </row>
    <row r="97" spans="1:22" s="46" customFormat="1" ht="20.100000000000001" customHeight="1">
      <c r="A97" s="147"/>
      <c r="B97" s="56" t="s">
        <v>802</v>
      </c>
      <c r="C97" s="56" t="s">
        <v>1030</v>
      </c>
      <c r="D97" s="55" t="s">
        <v>754</v>
      </c>
      <c r="E97" s="51" t="str">
        <f t="shared" si="76"/>
        <v>강판절단T=12mm, 수동M</v>
      </c>
      <c r="F97" s="149">
        <v>800</v>
      </c>
      <c r="G97" s="54">
        <f>+VLOOKUP($E:$E,설치일위집!$A:$I,6,FALSE)</f>
        <v>0</v>
      </c>
      <c r="H97" s="54">
        <f t="shared" ref="H97:H99" si="77">+TRUNC(F97*G97,0)</f>
        <v>0</v>
      </c>
      <c r="I97" s="54">
        <f>+VLOOKUP($E:$E,설치일위집!$A:$I,7,FALSE)</f>
        <v>0</v>
      </c>
      <c r="J97" s="54">
        <f t="shared" ref="J97:J99" si="78">+TRUNC(F97*I97,0)</f>
        <v>0</v>
      </c>
      <c r="K97" s="54">
        <f>+VLOOKUP($E:$E,설치일위집!$A:$I,8,FALSE)</f>
        <v>0</v>
      </c>
      <c r="L97" s="54">
        <f t="shared" ref="L97:L99" si="79">+TRUNC(F97*K97,0)</f>
        <v>0</v>
      </c>
      <c r="M97" s="54">
        <f t="shared" ref="M97:M99" si="80">+G97+I97+K97</f>
        <v>0</v>
      </c>
      <c r="N97" s="54">
        <f t="shared" ref="N97:N99" si="81">+H97+J97+L97</f>
        <v>0</v>
      </c>
      <c r="O97" s="54" t="str">
        <f>+"일위"&amp;VLOOKUP($E:$E,설치일위집!$A:$I,2,FALSE)&amp;"호표"</f>
        <v>일위27호표</v>
      </c>
      <c r="P97" s="154"/>
      <c r="Q97" s="155"/>
      <c r="R97" s="154"/>
      <c r="S97" s="155"/>
      <c r="T97" s="155"/>
      <c r="U97" s="155"/>
      <c r="V97" s="156"/>
    </row>
    <row r="98" spans="1:22" s="46" customFormat="1" ht="20.100000000000001" customHeight="1">
      <c r="A98" s="147"/>
      <c r="B98" s="56" t="s">
        <v>1032</v>
      </c>
      <c r="C98" s="56"/>
      <c r="D98" s="55" t="s">
        <v>696</v>
      </c>
      <c r="E98" s="51" t="str">
        <f t="shared" si="76"/>
        <v>철재구조물 철거Ton</v>
      </c>
      <c r="F98" s="149">
        <v>10</v>
      </c>
      <c r="G98" s="54">
        <f>+VLOOKUP($E:$E,설치일위집!$A:$I,6,FALSE)</f>
        <v>0</v>
      </c>
      <c r="H98" s="54">
        <f t="shared" si="77"/>
        <v>0</v>
      </c>
      <c r="I98" s="54">
        <f>+VLOOKUP($E:$E,설치일위집!$A:$I,7,FALSE)</f>
        <v>0</v>
      </c>
      <c r="J98" s="54">
        <f t="shared" si="78"/>
        <v>0</v>
      </c>
      <c r="K98" s="54">
        <f>+VLOOKUP($E:$E,설치일위집!$A:$I,8,FALSE)</f>
        <v>0</v>
      </c>
      <c r="L98" s="54">
        <f t="shared" si="79"/>
        <v>0</v>
      </c>
      <c r="M98" s="54">
        <f t="shared" si="80"/>
        <v>0</v>
      </c>
      <c r="N98" s="54">
        <f t="shared" si="81"/>
        <v>0</v>
      </c>
      <c r="O98" s="54" t="str">
        <f>+"일위"&amp;VLOOKUP($E:$E,설치일위집!$A:$I,2,FALSE)&amp;"호표"</f>
        <v>일위2호표</v>
      </c>
      <c r="P98" s="154"/>
      <c r="Q98" s="155"/>
      <c r="R98" s="154"/>
      <c r="S98" s="155"/>
      <c r="T98" s="155"/>
      <c r="U98" s="155"/>
      <c r="V98" s="156"/>
    </row>
    <row r="99" spans="1:22" s="46" customFormat="1" ht="20.100000000000001" customHeight="1">
      <c r="A99" s="147"/>
      <c r="B99" s="56" t="s">
        <v>1070</v>
      </c>
      <c r="C99" s="56"/>
      <c r="D99" s="55" t="s">
        <v>696</v>
      </c>
      <c r="E99" s="51" t="str">
        <f t="shared" ref="E99" si="82">+CONCATENATE(B99,C99,D99)</f>
        <v>고철Ton</v>
      </c>
      <c r="F99" s="149">
        <v>10</v>
      </c>
      <c r="G99" s="54">
        <f>+VLOOKUP($E:$E,단가!$A:$P,15,FALSE)*1000</f>
        <v>0</v>
      </c>
      <c r="H99" s="54">
        <f t="shared" si="77"/>
        <v>0</v>
      </c>
      <c r="I99" s="54">
        <v>0</v>
      </c>
      <c r="J99" s="54">
        <f t="shared" si="78"/>
        <v>0</v>
      </c>
      <c r="K99" s="54">
        <v>0</v>
      </c>
      <c r="L99" s="54">
        <f t="shared" si="79"/>
        <v>0</v>
      </c>
      <c r="M99" s="54">
        <f t="shared" si="80"/>
        <v>0</v>
      </c>
      <c r="N99" s="54">
        <f t="shared" si="81"/>
        <v>0</v>
      </c>
      <c r="O99" s="54" t="str">
        <f>+"단가"&amp;VLOOKUP($E:$E,단가!$A:$P,2,FALSE)&amp;"호표"</f>
        <v>단가41호표</v>
      </c>
      <c r="P99" s="154"/>
      <c r="Q99" s="155"/>
      <c r="R99" s="154"/>
      <c r="S99" s="155"/>
      <c r="T99" s="155"/>
      <c r="U99" s="155"/>
      <c r="V99" s="156"/>
    </row>
    <row r="100" spans="1:22" s="46" customFormat="1" ht="20.100000000000001" customHeight="1">
      <c r="A100" s="147"/>
      <c r="B100" s="56"/>
      <c r="C100" s="56"/>
      <c r="D100" s="55"/>
      <c r="E100" s="51"/>
      <c r="F100" s="52"/>
      <c r="G100" s="54"/>
      <c r="H100" s="54"/>
      <c r="I100" s="54"/>
      <c r="J100" s="54"/>
      <c r="K100" s="54"/>
      <c r="L100" s="54"/>
      <c r="M100" s="54"/>
      <c r="N100" s="54"/>
      <c r="O100" s="54"/>
      <c r="P100" s="154"/>
      <c r="Q100" s="155"/>
      <c r="R100" s="154"/>
      <c r="S100" s="155"/>
      <c r="T100" s="155"/>
      <c r="U100" s="155"/>
      <c r="V100" s="156"/>
    </row>
    <row r="101" spans="1:22" s="46" customFormat="1" ht="20.100000000000001" customHeight="1">
      <c r="A101" s="147"/>
      <c r="B101" s="177" t="s">
        <v>760</v>
      </c>
      <c r="C101" s="178"/>
      <c r="D101" s="179"/>
      <c r="E101" s="180"/>
      <c r="F101" s="181"/>
      <c r="G101" s="182"/>
      <c r="H101" s="182">
        <f>SUM(H97:H100)</f>
        <v>0</v>
      </c>
      <c r="I101" s="182"/>
      <c r="J101" s="182">
        <f>SUM(J97:J100)</f>
        <v>0</v>
      </c>
      <c r="K101" s="182"/>
      <c r="L101" s="182">
        <f>SUM(L97:L100)</f>
        <v>0</v>
      </c>
      <c r="M101" s="182"/>
      <c r="N101" s="182">
        <f t="shared" ref="N101" si="83">+H101+J101+L101</f>
        <v>0</v>
      </c>
      <c r="O101" s="182"/>
      <c r="P101" s="154"/>
      <c r="Q101" s="155"/>
      <c r="R101" s="154"/>
      <c r="S101" s="155"/>
      <c r="T101" s="155"/>
      <c r="U101" s="155"/>
      <c r="V101" s="156"/>
    </row>
    <row r="102" spans="1:22" s="46" customFormat="1" ht="20.100000000000001" customHeight="1">
      <c r="A102" s="147"/>
      <c r="B102" s="57"/>
      <c r="C102" s="56"/>
      <c r="D102" s="55"/>
      <c r="E102" s="51"/>
      <c r="F102" s="52"/>
      <c r="G102" s="54"/>
      <c r="H102" s="54"/>
      <c r="I102" s="54"/>
      <c r="J102" s="54"/>
      <c r="K102" s="54"/>
      <c r="L102" s="54"/>
      <c r="M102" s="54"/>
      <c r="N102" s="54"/>
      <c r="O102" s="54"/>
      <c r="P102" s="154"/>
      <c r="Q102" s="155"/>
      <c r="R102" s="154"/>
      <c r="S102" s="155"/>
      <c r="T102" s="155"/>
      <c r="U102" s="155"/>
      <c r="V102" s="156"/>
    </row>
    <row r="103" spans="1:22" s="46" customFormat="1" ht="20.100000000000001" customHeight="1">
      <c r="A103" s="147"/>
      <c r="B103" s="57"/>
      <c r="C103" s="56"/>
      <c r="D103" s="55"/>
      <c r="E103" s="51"/>
      <c r="F103" s="52"/>
      <c r="G103" s="54"/>
      <c r="H103" s="54"/>
      <c r="I103" s="54"/>
      <c r="J103" s="54"/>
      <c r="K103" s="54"/>
      <c r="L103" s="54"/>
      <c r="M103" s="54"/>
      <c r="N103" s="54"/>
      <c r="O103" s="54"/>
      <c r="P103" s="154"/>
      <c r="Q103" s="155"/>
      <c r="R103" s="154"/>
      <c r="S103" s="155"/>
      <c r="T103" s="155"/>
      <c r="U103" s="155"/>
      <c r="V103" s="156"/>
    </row>
    <row r="104" spans="1:22" s="46" customFormat="1" ht="20.100000000000001" customHeight="1">
      <c r="A104" s="147"/>
      <c r="B104" s="57"/>
      <c r="C104" s="56"/>
      <c r="D104" s="55"/>
      <c r="E104" s="51"/>
      <c r="F104" s="52"/>
      <c r="G104" s="54"/>
      <c r="H104" s="54"/>
      <c r="I104" s="54"/>
      <c r="J104" s="54"/>
      <c r="K104" s="54"/>
      <c r="L104" s="54"/>
      <c r="M104" s="54"/>
      <c r="N104" s="54"/>
      <c r="O104" s="54"/>
      <c r="P104" s="154"/>
      <c r="Q104" s="155"/>
      <c r="R104" s="154"/>
      <c r="S104" s="155"/>
      <c r="T104" s="155"/>
      <c r="U104" s="155"/>
      <c r="V104" s="156"/>
    </row>
    <row r="105" spans="1:22" s="46" customFormat="1" ht="20.100000000000001" customHeight="1">
      <c r="A105" s="147"/>
      <c r="B105" s="57"/>
      <c r="C105" s="56"/>
      <c r="D105" s="55"/>
      <c r="E105" s="51"/>
      <c r="F105" s="52"/>
      <c r="G105" s="54"/>
      <c r="H105" s="54"/>
      <c r="I105" s="54"/>
      <c r="J105" s="54"/>
      <c r="K105" s="54"/>
      <c r="L105" s="54"/>
      <c r="M105" s="54"/>
      <c r="N105" s="54"/>
      <c r="O105" s="54"/>
      <c r="P105" s="154"/>
      <c r="Q105" s="155"/>
      <c r="R105" s="154"/>
      <c r="S105" s="155"/>
      <c r="T105" s="155"/>
      <c r="U105" s="155"/>
      <c r="V105" s="156"/>
    </row>
    <row r="106" spans="1:22" s="46" customFormat="1" ht="20.100000000000001" customHeight="1">
      <c r="A106" s="147"/>
      <c r="B106" s="57"/>
      <c r="C106" s="56"/>
      <c r="D106" s="55"/>
      <c r="E106" s="51"/>
      <c r="F106" s="52"/>
      <c r="G106" s="54"/>
      <c r="H106" s="54"/>
      <c r="I106" s="54"/>
      <c r="J106" s="54"/>
      <c r="K106" s="54"/>
      <c r="L106" s="54"/>
      <c r="M106" s="54"/>
      <c r="N106" s="54"/>
      <c r="O106" s="54"/>
      <c r="P106" s="154"/>
      <c r="Q106" s="155"/>
      <c r="R106" s="154"/>
      <c r="S106" s="155"/>
      <c r="T106" s="155"/>
      <c r="U106" s="155"/>
      <c r="V106" s="156"/>
    </row>
    <row r="107" spans="1:22" s="46" customFormat="1" ht="20.100000000000001" customHeight="1">
      <c r="A107" s="147"/>
      <c r="B107" s="57"/>
      <c r="C107" s="56"/>
      <c r="D107" s="55"/>
      <c r="E107" s="51"/>
      <c r="F107" s="52"/>
      <c r="G107" s="54"/>
      <c r="H107" s="54"/>
      <c r="I107" s="54"/>
      <c r="J107" s="54"/>
      <c r="K107" s="54"/>
      <c r="L107" s="54"/>
      <c r="M107" s="54"/>
      <c r="N107" s="54"/>
      <c r="O107" s="54"/>
      <c r="P107" s="154"/>
      <c r="Q107" s="155"/>
      <c r="R107" s="154"/>
      <c r="S107" s="155"/>
      <c r="T107" s="155"/>
      <c r="U107" s="155"/>
      <c r="V107" s="156"/>
    </row>
    <row r="108" spans="1:22" s="46" customFormat="1" ht="20.100000000000001" customHeight="1">
      <c r="A108" s="147"/>
      <c r="B108" s="57"/>
      <c r="C108" s="56"/>
      <c r="D108" s="55"/>
      <c r="E108" s="51"/>
      <c r="F108" s="52"/>
      <c r="G108" s="54"/>
      <c r="H108" s="54"/>
      <c r="I108" s="54"/>
      <c r="J108" s="54"/>
      <c r="K108" s="54"/>
      <c r="L108" s="54"/>
      <c r="M108" s="54"/>
      <c r="N108" s="54"/>
      <c r="O108" s="54"/>
      <c r="P108" s="154"/>
      <c r="Q108" s="155"/>
      <c r="R108" s="154"/>
      <c r="S108" s="155"/>
      <c r="T108" s="155"/>
      <c r="U108" s="155"/>
      <c r="V108" s="156"/>
    </row>
    <row r="109" spans="1:22" s="46" customFormat="1" ht="20.100000000000001" customHeight="1">
      <c r="A109" s="147"/>
      <c r="B109" s="57"/>
      <c r="C109" s="56"/>
      <c r="D109" s="55"/>
      <c r="E109" s="51"/>
      <c r="F109" s="52"/>
      <c r="G109" s="54"/>
      <c r="H109" s="54"/>
      <c r="I109" s="54"/>
      <c r="J109" s="54"/>
      <c r="K109" s="54"/>
      <c r="L109" s="54"/>
      <c r="M109" s="54"/>
      <c r="N109" s="54"/>
      <c r="O109" s="54"/>
      <c r="P109" s="154"/>
      <c r="Q109" s="155"/>
      <c r="R109" s="154"/>
      <c r="S109" s="155"/>
      <c r="T109" s="155"/>
      <c r="U109" s="155"/>
      <c r="V109" s="156"/>
    </row>
    <row r="110" spans="1:22" s="46" customFormat="1" ht="20.100000000000001" customHeight="1">
      <c r="A110" s="147"/>
      <c r="B110" s="57"/>
      <c r="C110" s="56"/>
      <c r="D110" s="55"/>
      <c r="E110" s="51"/>
      <c r="F110" s="52"/>
      <c r="G110" s="54"/>
      <c r="H110" s="54"/>
      <c r="I110" s="54"/>
      <c r="J110" s="54"/>
      <c r="K110" s="54"/>
      <c r="L110" s="54"/>
      <c r="M110" s="54"/>
      <c r="N110" s="54"/>
      <c r="O110" s="54"/>
      <c r="P110" s="154"/>
      <c r="Q110" s="155"/>
      <c r="R110" s="154"/>
      <c r="S110" s="155"/>
      <c r="T110" s="155"/>
      <c r="U110" s="155"/>
      <c r="V110" s="156"/>
    </row>
    <row r="111" spans="1:22" s="46" customFormat="1" ht="20.100000000000001" customHeight="1">
      <c r="A111" s="147"/>
      <c r="B111" s="57"/>
      <c r="C111" s="56"/>
      <c r="D111" s="55"/>
      <c r="E111" s="51"/>
      <c r="F111" s="52"/>
      <c r="G111" s="54"/>
      <c r="H111" s="54"/>
      <c r="I111" s="54"/>
      <c r="J111" s="54"/>
      <c r="K111" s="54"/>
      <c r="L111" s="54"/>
      <c r="M111" s="54"/>
      <c r="N111" s="54"/>
      <c r="O111" s="54"/>
      <c r="P111" s="154"/>
      <c r="Q111" s="155"/>
      <c r="R111" s="154"/>
      <c r="S111" s="155"/>
      <c r="T111" s="155"/>
      <c r="U111" s="155"/>
      <c r="V111" s="156"/>
    </row>
    <row r="112" spans="1:22" s="46" customFormat="1" ht="20.100000000000001" customHeight="1">
      <c r="A112" s="147"/>
      <c r="B112" s="57"/>
      <c r="C112" s="56"/>
      <c r="D112" s="55"/>
      <c r="E112" s="51"/>
      <c r="F112" s="52"/>
      <c r="G112" s="54"/>
      <c r="H112" s="54"/>
      <c r="I112" s="54"/>
      <c r="J112" s="54"/>
      <c r="K112" s="54"/>
      <c r="L112" s="54"/>
      <c r="M112" s="54"/>
      <c r="N112" s="54"/>
      <c r="O112" s="54"/>
      <c r="P112" s="154"/>
      <c r="Q112" s="155"/>
      <c r="R112" s="154"/>
      <c r="S112" s="155"/>
      <c r="T112" s="155"/>
      <c r="U112" s="155"/>
      <c r="V112" s="156"/>
    </row>
    <row r="113" spans="1:22" s="46" customFormat="1" ht="20.100000000000001" customHeight="1">
      <c r="A113" s="195" t="str">
        <f>+B60</f>
        <v>2. 침선용 선박 시설제거</v>
      </c>
      <c r="B113" s="183" t="s">
        <v>26</v>
      </c>
      <c r="C113" s="184"/>
      <c r="D113" s="185"/>
      <c r="E113" s="186"/>
      <c r="F113" s="187"/>
      <c r="G113" s="188"/>
      <c r="H113" s="188">
        <f>+H64+H69+H74+H79+H86+H94+H101</f>
        <v>0</v>
      </c>
      <c r="I113" s="188"/>
      <c r="J113" s="188">
        <f>+J64+J69+J74+J79+J86+J94+J101</f>
        <v>0</v>
      </c>
      <c r="K113" s="188"/>
      <c r="L113" s="188">
        <f>+L64+L69+L74+L79+L86+L94+L101</f>
        <v>0</v>
      </c>
      <c r="M113" s="188"/>
      <c r="N113" s="188">
        <f>+H113+J113+L113</f>
        <v>0</v>
      </c>
      <c r="O113" s="186"/>
      <c r="P113" s="146"/>
      <c r="Q113" s="146"/>
      <c r="R113" s="146"/>
      <c r="S113" s="146"/>
      <c r="T113" s="146"/>
      <c r="U113" s="146"/>
      <c r="V113" s="146"/>
    </row>
    <row r="114" spans="1:22" s="46" customFormat="1" ht="20.100000000000001" customHeight="1">
      <c r="A114" s="147"/>
      <c r="B114" s="47" t="s">
        <v>983</v>
      </c>
      <c r="C114" s="157"/>
      <c r="D114" s="49" t="s">
        <v>981</v>
      </c>
      <c r="E114" s="51"/>
      <c r="F114" s="52"/>
      <c r="G114" s="54"/>
      <c r="H114" s="54"/>
      <c r="I114" s="54"/>
      <c r="J114" s="54"/>
      <c r="K114" s="54"/>
      <c r="L114" s="54"/>
      <c r="M114" s="54"/>
      <c r="N114" s="54"/>
      <c r="O114" s="54"/>
      <c r="P114" s="154"/>
      <c r="Q114" s="155"/>
      <c r="R114" s="154"/>
      <c r="S114" s="155"/>
      <c r="T114" s="155"/>
      <c r="U114" s="155"/>
      <c r="V114" s="255"/>
    </row>
    <row r="115" spans="1:22" s="46" customFormat="1" ht="20.100000000000001" customHeight="1">
      <c r="A115" s="147"/>
      <c r="B115" s="56" t="s">
        <v>852</v>
      </c>
      <c r="C115" s="56"/>
      <c r="D115" s="55" t="s">
        <v>788</v>
      </c>
      <c r="E115" s="51" t="str">
        <f t="shared" ref="E115:E118" si="84">+CONCATENATE(B115,C115,D115)</f>
        <v>강제 슈 콘크리트개소</v>
      </c>
      <c r="F115" s="149">
        <v>16</v>
      </c>
      <c r="G115" s="54">
        <f>+VLOOKUP($E:$E,설치일위집!$A:$I,6,FALSE)</f>
        <v>0</v>
      </c>
      <c r="H115" s="54">
        <f t="shared" ref="H115:H116" si="85">+TRUNC(F115*G115,0)</f>
        <v>0</v>
      </c>
      <c r="I115" s="54">
        <f>+VLOOKUP($E:$E,설치일위집!$A:$I,7,FALSE)</f>
        <v>0</v>
      </c>
      <c r="J115" s="54">
        <f t="shared" ref="J115:J116" si="86">+TRUNC(F115*I115,0)</f>
        <v>0</v>
      </c>
      <c r="K115" s="54">
        <f>+VLOOKUP($E:$E,설치일위집!$A:$I,8,FALSE)</f>
        <v>0</v>
      </c>
      <c r="L115" s="54">
        <f t="shared" ref="L115:L116" si="87">+TRUNC(F115*K115,0)</f>
        <v>0</v>
      </c>
      <c r="M115" s="54">
        <f t="shared" ref="M115:M116" si="88">+G115+I115+K115</f>
        <v>0</v>
      </c>
      <c r="N115" s="54">
        <f t="shared" ref="N115:N116" si="89">+H115+J115+L115</f>
        <v>0</v>
      </c>
      <c r="O115" s="54" t="str">
        <f>+"일위"&amp;VLOOKUP($E:$E,설치일위집!$A:$I,2,FALSE)&amp;"호표"</f>
        <v>일위13호표</v>
      </c>
      <c r="P115" s="154"/>
      <c r="Q115" s="155"/>
      <c r="R115" s="154"/>
      <c r="S115" s="155"/>
      <c r="T115" s="155"/>
      <c r="U115" s="155"/>
      <c r="V115" s="156"/>
    </row>
    <row r="116" spans="1:22" s="46" customFormat="1" ht="20.100000000000001" customHeight="1">
      <c r="A116" s="147"/>
      <c r="B116" s="56" t="s">
        <v>835</v>
      </c>
      <c r="C116" s="56"/>
      <c r="D116" s="55" t="s">
        <v>788</v>
      </c>
      <c r="E116" s="51" t="str">
        <f t="shared" si="84"/>
        <v>강제 사각박스 구조물개소</v>
      </c>
      <c r="F116" s="149">
        <v>36</v>
      </c>
      <c r="G116" s="54">
        <f>+VLOOKUP($E:$E,설치일위집!$A:$I,6,FALSE)</f>
        <v>0</v>
      </c>
      <c r="H116" s="54">
        <f t="shared" si="85"/>
        <v>0</v>
      </c>
      <c r="I116" s="54">
        <f>+VLOOKUP($E:$E,설치일위집!$A:$I,7,FALSE)</f>
        <v>0</v>
      </c>
      <c r="J116" s="54">
        <f t="shared" si="86"/>
        <v>0</v>
      </c>
      <c r="K116" s="54">
        <f>+VLOOKUP($E:$E,설치일위집!$A:$I,8,FALSE)</f>
        <v>0</v>
      </c>
      <c r="L116" s="54">
        <f t="shared" si="87"/>
        <v>0</v>
      </c>
      <c r="M116" s="54">
        <f t="shared" si="88"/>
        <v>0</v>
      </c>
      <c r="N116" s="54">
        <f t="shared" si="89"/>
        <v>0</v>
      </c>
      <c r="O116" s="54" t="str">
        <f>+"일위"&amp;VLOOKUP($E:$E,설치일위집!$A:$I,2,FALSE)&amp;"호표"</f>
        <v>일위11호표</v>
      </c>
      <c r="P116" s="154"/>
      <c r="Q116" s="155"/>
      <c r="R116" s="154"/>
      <c r="S116" s="155"/>
      <c r="T116" s="155"/>
      <c r="U116" s="155"/>
      <c r="V116" s="156"/>
    </row>
    <row r="117" spans="1:22" s="46" customFormat="1" ht="20.100000000000001" customHeight="1">
      <c r="A117" s="147"/>
      <c r="B117" s="56"/>
      <c r="C117" s="56"/>
      <c r="D117" s="55"/>
      <c r="E117" s="51" t="str">
        <f t="shared" si="84"/>
        <v/>
      </c>
      <c r="F117" s="52"/>
      <c r="G117" s="54"/>
      <c r="H117" s="54"/>
      <c r="I117" s="54"/>
      <c r="J117" s="54"/>
      <c r="K117" s="54"/>
      <c r="L117" s="54"/>
      <c r="M117" s="54"/>
      <c r="N117" s="54"/>
      <c r="O117" s="54"/>
      <c r="P117" s="154"/>
      <c r="Q117" s="155"/>
      <c r="R117" s="154"/>
      <c r="S117" s="155"/>
      <c r="T117" s="155"/>
      <c r="U117" s="155"/>
      <c r="V117" s="156"/>
    </row>
    <row r="118" spans="1:22" s="46" customFormat="1" ht="20.100000000000001" customHeight="1">
      <c r="A118" s="147"/>
      <c r="B118" s="177" t="s">
        <v>760</v>
      </c>
      <c r="C118" s="178"/>
      <c r="D118" s="179"/>
      <c r="E118" s="180" t="str">
        <f t="shared" si="84"/>
        <v>소 계</v>
      </c>
      <c r="F118" s="181"/>
      <c r="G118" s="182"/>
      <c r="H118" s="182">
        <f>SUM(H115:H117)</f>
        <v>0</v>
      </c>
      <c r="I118" s="182"/>
      <c r="J118" s="182">
        <f>SUM(J115:J117)</f>
        <v>0</v>
      </c>
      <c r="K118" s="182"/>
      <c r="L118" s="182">
        <f>SUM(L115:L117)</f>
        <v>0</v>
      </c>
      <c r="M118" s="182"/>
      <c r="N118" s="182">
        <f t="shared" ref="N118" si="90">+H118+J118+L118</f>
        <v>0</v>
      </c>
      <c r="O118" s="182"/>
      <c r="P118" s="154"/>
      <c r="Q118" s="155"/>
      <c r="R118" s="154"/>
      <c r="S118" s="155"/>
      <c r="T118" s="155"/>
      <c r="U118" s="155"/>
      <c r="V118" s="156"/>
    </row>
    <row r="119" spans="1:22" s="46" customFormat="1" ht="20.100000000000001" customHeight="1">
      <c r="A119" s="147"/>
      <c r="B119" s="56"/>
      <c r="C119" s="56"/>
      <c r="D119" s="55"/>
      <c r="E119" s="51"/>
      <c r="F119" s="52"/>
      <c r="G119" s="54"/>
      <c r="H119" s="54"/>
      <c r="I119" s="54"/>
      <c r="J119" s="54"/>
      <c r="K119" s="54"/>
      <c r="L119" s="54"/>
      <c r="M119" s="54"/>
      <c r="N119" s="54"/>
      <c r="O119" s="54"/>
      <c r="P119" s="154"/>
      <c r="Q119" s="155"/>
      <c r="R119" s="154"/>
      <c r="S119" s="155"/>
      <c r="T119" s="155"/>
      <c r="U119" s="155"/>
      <c r="V119" s="156"/>
    </row>
    <row r="120" spans="1:22" s="46" customFormat="1" ht="20.100000000000001" customHeight="1">
      <c r="A120" s="147"/>
      <c r="B120" s="47"/>
      <c r="C120" s="56"/>
      <c r="D120" s="55"/>
      <c r="E120" s="51"/>
      <c r="F120" s="52"/>
      <c r="G120" s="54"/>
      <c r="H120" s="54"/>
      <c r="I120" s="54"/>
      <c r="J120" s="54"/>
      <c r="K120" s="54"/>
      <c r="L120" s="54"/>
      <c r="M120" s="54"/>
      <c r="N120" s="54"/>
      <c r="O120" s="54"/>
      <c r="P120" s="154"/>
      <c r="Q120" s="155"/>
      <c r="R120" s="154"/>
      <c r="S120" s="155"/>
      <c r="T120" s="155"/>
      <c r="U120" s="155"/>
      <c r="V120" s="156"/>
    </row>
    <row r="121" spans="1:22" s="46" customFormat="1" ht="20.100000000000001" customHeight="1">
      <c r="A121" s="147"/>
      <c r="B121" s="56"/>
      <c r="C121" s="56"/>
      <c r="D121" s="55"/>
      <c r="E121" s="51"/>
      <c r="F121" s="149"/>
      <c r="G121" s="54"/>
      <c r="H121" s="54"/>
      <c r="I121" s="54"/>
      <c r="J121" s="54"/>
      <c r="K121" s="54"/>
      <c r="L121" s="54"/>
      <c r="M121" s="54"/>
      <c r="N121" s="54"/>
      <c r="O121" s="54"/>
      <c r="P121" s="154"/>
      <c r="Q121" s="155"/>
      <c r="R121" s="154"/>
      <c r="S121" s="155"/>
      <c r="T121" s="155"/>
      <c r="U121" s="155"/>
      <c r="V121" s="156"/>
    </row>
    <row r="122" spans="1:22" s="46" customFormat="1" ht="20.100000000000001" customHeight="1">
      <c r="A122" s="147"/>
      <c r="B122" s="56"/>
      <c r="C122" s="56"/>
      <c r="D122" s="55"/>
      <c r="E122" s="51"/>
      <c r="F122" s="52"/>
      <c r="G122" s="54"/>
      <c r="H122" s="54"/>
      <c r="I122" s="54"/>
      <c r="J122" s="54"/>
      <c r="K122" s="54"/>
      <c r="L122" s="54"/>
      <c r="M122" s="54"/>
      <c r="N122" s="54"/>
      <c r="O122" s="54"/>
      <c r="P122" s="154"/>
      <c r="Q122" s="155"/>
      <c r="R122" s="154"/>
      <c r="S122" s="155"/>
      <c r="T122" s="155"/>
      <c r="U122" s="155"/>
      <c r="V122" s="156"/>
    </row>
    <row r="123" spans="1:22" s="46" customFormat="1" ht="20.100000000000001" customHeight="1">
      <c r="A123" s="147"/>
      <c r="B123" s="57"/>
      <c r="C123" s="56"/>
      <c r="D123" s="55"/>
      <c r="E123" s="51"/>
      <c r="F123" s="52"/>
      <c r="G123" s="54"/>
      <c r="H123" s="54"/>
      <c r="I123" s="54"/>
      <c r="J123" s="54"/>
      <c r="K123" s="54"/>
      <c r="L123" s="54"/>
      <c r="M123" s="54"/>
      <c r="N123" s="54"/>
      <c r="O123" s="54"/>
      <c r="P123" s="154"/>
      <c r="Q123" s="155"/>
      <c r="R123" s="154"/>
      <c r="S123" s="155"/>
      <c r="T123" s="155"/>
      <c r="U123" s="155"/>
      <c r="V123" s="156"/>
    </row>
    <row r="124" spans="1:22" s="46" customFormat="1" ht="20.100000000000001" customHeight="1">
      <c r="A124" s="147"/>
      <c r="B124" s="57"/>
      <c r="C124" s="56"/>
      <c r="D124" s="55"/>
      <c r="E124" s="51"/>
      <c r="F124" s="52"/>
      <c r="G124" s="54"/>
      <c r="H124" s="54"/>
      <c r="I124" s="54"/>
      <c r="J124" s="54"/>
      <c r="K124" s="54"/>
      <c r="L124" s="54"/>
      <c r="M124" s="54"/>
      <c r="N124" s="54"/>
      <c r="O124" s="54"/>
      <c r="P124" s="154"/>
      <c r="Q124" s="155"/>
      <c r="R124" s="154"/>
      <c r="S124" s="155"/>
      <c r="T124" s="155"/>
      <c r="U124" s="155"/>
      <c r="V124" s="156"/>
    </row>
    <row r="125" spans="1:22" s="46" customFormat="1" ht="20.100000000000001" customHeight="1">
      <c r="A125" s="147"/>
      <c r="B125" s="57"/>
      <c r="C125" s="56"/>
      <c r="D125" s="55"/>
      <c r="E125" s="51"/>
      <c r="F125" s="52"/>
      <c r="G125" s="54"/>
      <c r="H125" s="54"/>
      <c r="I125" s="54"/>
      <c r="J125" s="54"/>
      <c r="K125" s="54"/>
      <c r="L125" s="54"/>
      <c r="M125" s="54"/>
      <c r="N125" s="54"/>
      <c r="O125" s="54"/>
      <c r="P125" s="154"/>
      <c r="Q125" s="155"/>
      <c r="R125" s="154"/>
      <c r="S125" s="155"/>
      <c r="T125" s="155"/>
      <c r="U125" s="155"/>
      <c r="V125" s="156"/>
    </row>
    <row r="126" spans="1:22" s="46" customFormat="1" ht="20.100000000000001" customHeight="1">
      <c r="A126" s="147"/>
      <c r="B126" s="57"/>
      <c r="C126" s="56"/>
      <c r="D126" s="55"/>
      <c r="E126" s="51"/>
      <c r="F126" s="52"/>
      <c r="G126" s="54"/>
      <c r="H126" s="54"/>
      <c r="I126" s="54"/>
      <c r="J126" s="54"/>
      <c r="K126" s="54"/>
      <c r="L126" s="54"/>
      <c r="M126" s="54"/>
      <c r="N126" s="54"/>
      <c r="O126" s="54"/>
      <c r="P126" s="154"/>
      <c r="Q126" s="155"/>
      <c r="R126" s="154"/>
      <c r="S126" s="155"/>
      <c r="T126" s="155"/>
      <c r="U126" s="155"/>
      <c r="V126" s="156"/>
    </row>
    <row r="127" spans="1:22" s="46" customFormat="1" ht="20.100000000000001" customHeight="1">
      <c r="A127" s="147"/>
      <c r="B127" s="57"/>
      <c r="C127" s="56"/>
      <c r="D127" s="55"/>
      <c r="E127" s="51"/>
      <c r="F127" s="52"/>
      <c r="G127" s="54"/>
      <c r="H127" s="54"/>
      <c r="I127" s="54"/>
      <c r="J127" s="54"/>
      <c r="K127" s="54"/>
      <c r="L127" s="54"/>
      <c r="M127" s="54"/>
      <c r="N127" s="54"/>
      <c r="O127" s="54"/>
      <c r="P127" s="154"/>
      <c r="Q127" s="155"/>
      <c r="R127" s="154"/>
      <c r="S127" s="155"/>
      <c r="T127" s="155"/>
      <c r="U127" s="155"/>
      <c r="V127" s="156"/>
    </row>
    <row r="128" spans="1:22" s="46" customFormat="1" ht="20.100000000000001" customHeight="1">
      <c r="A128" s="147"/>
      <c r="B128" s="57"/>
      <c r="C128" s="56"/>
      <c r="D128" s="55"/>
      <c r="E128" s="51"/>
      <c r="F128" s="52"/>
      <c r="G128" s="54"/>
      <c r="H128" s="54"/>
      <c r="I128" s="54"/>
      <c r="J128" s="54"/>
      <c r="K128" s="54"/>
      <c r="L128" s="54"/>
      <c r="M128" s="54"/>
      <c r="N128" s="54"/>
      <c r="O128" s="54"/>
      <c r="P128" s="154"/>
      <c r="Q128" s="155"/>
      <c r="R128" s="154"/>
      <c r="S128" s="155"/>
      <c r="T128" s="155"/>
      <c r="U128" s="155"/>
      <c r="V128" s="156"/>
    </row>
    <row r="129" spans="1:22" s="46" customFormat="1" ht="20.100000000000001" customHeight="1">
      <c r="A129" s="147"/>
      <c r="B129" s="57"/>
      <c r="C129" s="56"/>
      <c r="D129" s="55"/>
      <c r="E129" s="51"/>
      <c r="F129" s="52"/>
      <c r="G129" s="54"/>
      <c r="H129" s="54"/>
      <c r="I129" s="54"/>
      <c r="J129" s="54"/>
      <c r="K129" s="54"/>
      <c r="L129" s="54"/>
      <c r="M129" s="54"/>
      <c r="N129" s="54"/>
      <c r="O129" s="54"/>
      <c r="P129" s="154"/>
      <c r="Q129" s="155"/>
      <c r="R129" s="154"/>
      <c r="S129" s="155"/>
      <c r="T129" s="155"/>
      <c r="U129" s="155"/>
      <c r="V129" s="156"/>
    </row>
    <row r="130" spans="1:22" s="46" customFormat="1" ht="20.100000000000001" customHeight="1">
      <c r="A130" s="147"/>
      <c r="B130" s="57"/>
      <c r="C130" s="56"/>
      <c r="D130" s="55"/>
      <c r="E130" s="51"/>
      <c r="F130" s="52"/>
      <c r="G130" s="54"/>
      <c r="H130" s="54"/>
      <c r="I130" s="54"/>
      <c r="J130" s="54"/>
      <c r="K130" s="54"/>
      <c r="L130" s="54"/>
      <c r="M130" s="54"/>
      <c r="N130" s="54"/>
      <c r="O130" s="54"/>
      <c r="P130" s="154"/>
      <c r="Q130" s="155"/>
      <c r="R130" s="154"/>
      <c r="S130" s="155"/>
      <c r="T130" s="155"/>
      <c r="U130" s="155"/>
      <c r="V130" s="156"/>
    </row>
    <row r="131" spans="1:22" s="46" customFormat="1" ht="20.100000000000001" customHeight="1">
      <c r="A131" s="147"/>
      <c r="B131" s="57"/>
      <c r="C131" s="56"/>
      <c r="D131" s="55"/>
      <c r="E131" s="51"/>
      <c r="F131" s="52"/>
      <c r="G131" s="54"/>
      <c r="H131" s="54"/>
      <c r="I131" s="54"/>
      <c r="J131" s="54"/>
      <c r="K131" s="54"/>
      <c r="L131" s="54"/>
      <c r="M131" s="54"/>
      <c r="N131" s="54"/>
      <c r="O131" s="54"/>
      <c r="P131" s="154"/>
      <c r="Q131" s="155"/>
      <c r="R131" s="154"/>
      <c r="S131" s="155"/>
      <c r="T131" s="155"/>
      <c r="U131" s="155"/>
      <c r="V131" s="156"/>
    </row>
    <row r="132" spans="1:22" s="46" customFormat="1" ht="20.100000000000001" customHeight="1">
      <c r="A132" s="147"/>
      <c r="B132" s="57"/>
      <c r="C132" s="56"/>
      <c r="D132" s="55"/>
      <c r="E132" s="51"/>
      <c r="F132" s="52"/>
      <c r="G132" s="54"/>
      <c r="H132" s="54"/>
      <c r="I132" s="54"/>
      <c r="J132" s="54"/>
      <c r="K132" s="54"/>
      <c r="L132" s="54"/>
      <c r="M132" s="54"/>
      <c r="N132" s="54"/>
      <c r="O132" s="54"/>
      <c r="P132" s="154"/>
      <c r="Q132" s="155"/>
      <c r="R132" s="154"/>
      <c r="S132" s="155"/>
      <c r="T132" s="155"/>
      <c r="U132" s="155"/>
      <c r="V132" s="156"/>
    </row>
    <row r="133" spans="1:22" s="46" customFormat="1" ht="20.100000000000001" customHeight="1">
      <c r="A133" s="147"/>
      <c r="B133" s="57"/>
      <c r="C133" s="56"/>
      <c r="D133" s="55"/>
      <c r="E133" s="51"/>
      <c r="F133" s="52"/>
      <c r="G133" s="54"/>
      <c r="H133" s="54"/>
      <c r="I133" s="54"/>
      <c r="J133" s="54"/>
      <c r="K133" s="54"/>
      <c r="L133" s="54"/>
      <c r="M133" s="54"/>
      <c r="N133" s="54"/>
      <c r="O133" s="54"/>
      <c r="P133" s="154"/>
      <c r="Q133" s="155"/>
      <c r="R133" s="154"/>
      <c r="S133" s="155"/>
      <c r="T133" s="155"/>
      <c r="U133" s="155"/>
      <c r="V133" s="156"/>
    </row>
    <row r="134" spans="1:22" s="46" customFormat="1" ht="20.100000000000001" customHeight="1">
      <c r="A134" s="147"/>
      <c r="B134" s="57"/>
      <c r="C134" s="56"/>
      <c r="D134" s="55"/>
      <c r="E134" s="51"/>
      <c r="F134" s="52"/>
      <c r="G134" s="54"/>
      <c r="H134" s="54"/>
      <c r="I134" s="54"/>
      <c r="J134" s="54"/>
      <c r="K134" s="54"/>
      <c r="L134" s="54"/>
      <c r="M134" s="54"/>
      <c r="N134" s="54"/>
      <c r="O134" s="54"/>
      <c r="P134" s="154"/>
      <c r="Q134" s="155"/>
      <c r="R134" s="154"/>
      <c r="S134" s="155"/>
      <c r="T134" s="155"/>
      <c r="U134" s="155"/>
      <c r="V134" s="156"/>
    </row>
    <row r="135" spans="1:22" s="46" customFormat="1" ht="20.100000000000001" customHeight="1">
      <c r="A135" s="147"/>
      <c r="B135" s="57"/>
      <c r="C135" s="56"/>
      <c r="D135" s="55"/>
      <c r="E135" s="51"/>
      <c r="F135" s="52"/>
      <c r="G135" s="54"/>
      <c r="H135" s="54"/>
      <c r="I135" s="54"/>
      <c r="J135" s="54"/>
      <c r="K135" s="54"/>
      <c r="L135" s="54"/>
      <c r="M135" s="54"/>
      <c r="N135" s="54"/>
      <c r="O135" s="54"/>
      <c r="P135" s="154"/>
      <c r="Q135" s="155"/>
      <c r="R135" s="154"/>
      <c r="S135" s="155"/>
      <c r="T135" s="155"/>
      <c r="U135" s="155"/>
      <c r="V135" s="156"/>
    </row>
    <row r="136" spans="1:22" s="46" customFormat="1" ht="20.100000000000001" customHeight="1">
      <c r="A136" s="147"/>
      <c r="B136" s="57"/>
      <c r="C136" s="56"/>
      <c r="D136" s="55"/>
      <c r="E136" s="51"/>
      <c r="F136" s="52"/>
      <c r="G136" s="54"/>
      <c r="H136" s="54"/>
      <c r="I136" s="54"/>
      <c r="J136" s="54"/>
      <c r="K136" s="54"/>
      <c r="L136" s="54"/>
      <c r="M136" s="54"/>
      <c r="N136" s="54"/>
      <c r="O136" s="54"/>
      <c r="P136" s="154"/>
      <c r="Q136" s="155"/>
      <c r="R136" s="154"/>
      <c r="S136" s="155"/>
      <c r="T136" s="155"/>
      <c r="U136" s="155"/>
      <c r="V136" s="156"/>
    </row>
    <row r="137" spans="1:22" s="46" customFormat="1" ht="20.100000000000001" customHeight="1">
      <c r="A137" s="147"/>
      <c r="B137" s="57"/>
      <c r="C137" s="56"/>
      <c r="D137" s="55"/>
      <c r="E137" s="51"/>
      <c r="F137" s="52"/>
      <c r="G137" s="54"/>
      <c r="H137" s="54"/>
      <c r="I137" s="54"/>
      <c r="J137" s="54"/>
      <c r="K137" s="54"/>
      <c r="L137" s="54"/>
      <c r="M137" s="54"/>
      <c r="N137" s="54"/>
      <c r="O137" s="54"/>
      <c r="P137" s="154"/>
      <c r="Q137" s="155"/>
      <c r="R137" s="154"/>
      <c r="S137" s="155"/>
      <c r="T137" s="155"/>
      <c r="U137" s="155"/>
      <c r="V137" s="156"/>
    </row>
    <row r="138" spans="1:22" s="46" customFormat="1" ht="20.100000000000001" customHeight="1">
      <c r="A138" s="147"/>
      <c r="B138" s="57"/>
      <c r="C138" s="56"/>
      <c r="D138" s="55"/>
      <c r="E138" s="51"/>
      <c r="F138" s="52"/>
      <c r="G138" s="54"/>
      <c r="H138" s="54"/>
      <c r="I138" s="54"/>
      <c r="J138" s="54"/>
      <c r="K138" s="54"/>
      <c r="L138" s="54"/>
      <c r="M138" s="54"/>
      <c r="N138" s="54"/>
      <c r="O138" s="54"/>
      <c r="P138" s="154"/>
      <c r="Q138" s="155"/>
      <c r="R138" s="154"/>
      <c r="S138" s="155"/>
      <c r="T138" s="155"/>
      <c r="U138" s="155"/>
      <c r="V138" s="156"/>
    </row>
    <row r="139" spans="1:22" s="46" customFormat="1" ht="20.100000000000001" customHeight="1">
      <c r="A139" s="147"/>
      <c r="B139" s="57"/>
      <c r="C139" s="56"/>
      <c r="D139" s="55"/>
      <c r="E139" s="51"/>
      <c r="F139" s="52"/>
      <c r="G139" s="54"/>
      <c r="H139" s="54"/>
      <c r="I139" s="54"/>
      <c r="J139" s="54"/>
      <c r="K139" s="54"/>
      <c r="L139" s="54"/>
      <c r="M139" s="54"/>
      <c r="N139" s="54"/>
      <c r="O139" s="54"/>
      <c r="P139" s="154"/>
      <c r="Q139" s="155"/>
      <c r="R139" s="154"/>
      <c r="S139" s="155"/>
      <c r="T139" s="155"/>
      <c r="U139" s="155"/>
      <c r="V139" s="156"/>
    </row>
    <row r="140" spans="1:22" s="46" customFormat="1" ht="20.100000000000001" customHeight="1">
      <c r="A140" s="195" t="str">
        <f>+B114</f>
        <v>3. 침선내 구조물제작설치</v>
      </c>
      <c r="B140" s="183" t="s">
        <v>26</v>
      </c>
      <c r="C140" s="184"/>
      <c r="D140" s="185"/>
      <c r="E140" s="186"/>
      <c r="F140" s="187"/>
      <c r="G140" s="188"/>
      <c r="H140" s="188">
        <f>+H118</f>
        <v>0</v>
      </c>
      <c r="I140" s="188"/>
      <c r="J140" s="188">
        <f>+J118</f>
        <v>0</v>
      </c>
      <c r="K140" s="188"/>
      <c r="L140" s="188">
        <f>+L118</f>
        <v>0</v>
      </c>
      <c r="M140" s="188"/>
      <c r="N140" s="188">
        <f>+N118</f>
        <v>0</v>
      </c>
      <c r="O140" s="186"/>
      <c r="P140" s="146"/>
      <c r="Q140" s="146"/>
      <c r="R140" s="146"/>
      <c r="S140" s="146"/>
      <c r="T140" s="146"/>
      <c r="U140" s="146"/>
      <c r="V140" s="146"/>
    </row>
    <row r="141" spans="1:22" s="46" customFormat="1" ht="20.100000000000001" customHeight="1">
      <c r="A141" s="147"/>
      <c r="B141" s="47" t="s">
        <v>984</v>
      </c>
      <c r="C141" s="157"/>
      <c r="D141" s="49" t="s">
        <v>981</v>
      </c>
      <c r="E141" s="51"/>
      <c r="F141" s="52"/>
      <c r="G141" s="54"/>
      <c r="H141" s="54"/>
      <c r="I141" s="54"/>
      <c r="J141" s="54"/>
      <c r="K141" s="54"/>
      <c r="L141" s="54"/>
      <c r="M141" s="54"/>
      <c r="N141" s="54"/>
      <c r="O141" s="54"/>
      <c r="P141" s="154"/>
      <c r="Q141" s="155"/>
      <c r="R141" s="154"/>
      <c r="S141" s="155"/>
      <c r="T141" s="155"/>
      <c r="U141" s="155"/>
      <c r="V141" s="255"/>
    </row>
    <row r="142" spans="1:22" s="46" customFormat="1" ht="20.100000000000001" customHeight="1">
      <c r="A142" s="147"/>
      <c r="B142" s="174" t="s">
        <v>1034</v>
      </c>
      <c r="C142" s="56" t="s">
        <v>1036</v>
      </c>
      <c r="D142" s="55"/>
      <c r="E142" s="51" t="str">
        <f t="shared" ref="E142:E148" si="91">+CONCATENATE(B142,C142,D142)</f>
        <v>4-1. 선박고정지지대 제작설치4.0m x 2.5m</v>
      </c>
      <c r="F142" s="52"/>
      <c r="G142" s="54"/>
      <c r="H142" s="54"/>
      <c r="I142" s="54"/>
      <c r="J142" s="54"/>
      <c r="K142" s="54"/>
      <c r="L142" s="54"/>
      <c r="M142" s="54"/>
      <c r="N142" s="54"/>
      <c r="O142" s="54"/>
      <c r="P142" s="154"/>
      <c r="Q142" s="155"/>
      <c r="R142" s="154"/>
      <c r="S142" s="155"/>
      <c r="T142" s="155"/>
      <c r="U142" s="155"/>
      <c r="V142" s="255"/>
    </row>
    <row r="143" spans="1:22" s="46" customFormat="1" ht="20.100000000000001" customHeight="1">
      <c r="A143" s="147"/>
      <c r="B143" s="56" t="s">
        <v>1035</v>
      </c>
      <c r="C143" s="56" t="s">
        <v>1037</v>
      </c>
      <c r="D143" s="55" t="s">
        <v>690</v>
      </c>
      <c r="E143" s="51" t="str">
        <f t="shared" si="91"/>
        <v>선박고정지지대4.0m x 2.5m개</v>
      </c>
      <c r="F143" s="149">
        <v>2</v>
      </c>
      <c r="G143" s="54">
        <f>+VLOOKUP($E:$E,설치일위집!$A:$I,6,FALSE)</f>
        <v>0</v>
      </c>
      <c r="H143" s="54">
        <f t="shared" ref="H143" si="92">+TRUNC(F143*G143,0)</f>
        <v>0</v>
      </c>
      <c r="I143" s="54">
        <f>+VLOOKUP($E:$E,설치일위집!$A:$I,7,FALSE)</f>
        <v>0</v>
      </c>
      <c r="J143" s="54">
        <f t="shared" ref="J143" si="93">+TRUNC(F143*I143,0)</f>
        <v>0</v>
      </c>
      <c r="K143" s="54">
        <f>+VLOOKUP($E:$E,설치일위집!$A:$I,8,FALSE)</f>
        <v>0</v>
      </c>
      <c r="L143" s="54">
        <f t="shared" ref="L143" si="94">+TRUNC(F143*K143,0)</f>
        <v>0</v>
      </c>
      <c r="M143" s="54">
        <f t="shared" ref="M143" si="95">+G143+I143+K143</f>
        <v>0</v>
      </c>
      <c r="N143" s="54">
        <f t="shared" ref="N143" si="96">+H143+J143+L143</f>
        <v>0</v>
      </c>
      <c r="O143" s="54" t="str">
        <f>+"일위"&amp;VLOOKUP($E:$E,설치일위집!$A:$I,2,FALSE)&amp;"호표"</f>
        <v>일위18호표</v>
      </c>
      <c r="P143" s="154"/>
      <c r="Q143" s="155"/>
      <c r="R143" s="154"/>
      <c r="S143" s="155"/>
      <c r="T143" s="155"/>
      <c r="U143" s="155"/>
      <c r="V143" s="156"/>
    </row>
    <row r="144" spans="1:22" s="46" customFormat="1" ht="20.100000000000001" customHeight="1">
      <c r="A144" s="147"/>
      <c r="B144" s="56"/>
      <c r="C144" s="56"/>
      <c r="D144" s="55"/>
      <c r="E144" s="51" t="str">
        <f t="shared" si="91"/>
        <v/>
      </c>
      <c r="F144" s="52"/>
      <c r="G144" s="54"/>
      <c r="H144" s="54"/>
      <c r="I144" s="54"/>
      <c r="J144" s="54"/>
      <c r="K144" s="54"/>
      <c r="L144" s="54"/>
      <c r="M144" s="54"/>
      <c r="N144" s="54"/>
      <c r="O144" s="54"/>
      <c r="P144" s="154"/>
      <c r="Q144" s="155"/>
      <c r="R144" s="154"/>
      <c r="S144" s="155"/>
      <c r="T144" s="155"/>
      <c r="U144" s="155"/>
      <c r="V144" s="156"/>
    </row>
    <row r="145" spans="1:22" s="46" customFormat="1" ht="20.100000000000001" customHeight="1">
      <c r="A145" s="147"/>
      <c r="B145" s="177" t="s">
        <v>760</v>
      </c>
      <c r="C145" s="178"/>
      <c r="D145" s="179"/>
      <c r="E145" s="180" t="str">
        <f t="shared" si="91"/>
        <v>소 계</v>
      </c>
      <c r="F145" s="181"/>
      <c r="G145" s="182"/>
      <c r="H145" s="182">
        <f>SUM(H143:H144)</f>
        <v>0</v>
      </c>
      <c r="I145" s="182"/>
      <c r="J145" s="182">
        <f>SUM(J143:J144)</f>
        <v>0</v>
      </c>
      <c r="K145" s="182"/>
      <c r="L145" s="182">
        <f>SUM(L143:L144)</f>
        <v>0</v>
      </c>
      <c r="M145" s="182"/>
      <c r="N145" s="182">
        <f t="shared" ref="N145" si="97">+H145+J145+L145</f>
        <v>0</v>
      </c>
      <c r="O145" s="182"/>
      <c r="P145" s="154"/>
      <c r="Q145" s="155"/>
      <c r="R145" s="154"/>
      <c r="S145" s="155"/>
      <c r="T145" s="155"/>
      <c r="U145" s="155"/>
      <c r="V145" s="156"/>
    </row>
    <row r="146" spans="1:22" s="46" customFormat="1" ht="20.100000000000001" customHeight="1">
      <c r="A146" s="147"/>
      <c r="B146" s="56"/>
      <c r="C146" s="56"/>
      <c r="D146" s="55"/>
      <c r="E146" s="51" t="str">
        <f t="shared" si="91"/>
        <v/>
      </c>
      <c r="F146" s="52"/>
      <c r="G146" s="54"/>
      <c r="H146" s="54"/>
      <c r="I146" s="54"/>
      <c r="J146" s="54"/>
      <c r="K146" s="54"/>
      <c r="L146" s="54"/>
      <c r="M146" s="54"/>
      <c r="N146" s="54"/>
      <c r="O146" s="54"/>
      <c r="P146" s="154"/>
      <c r="Q146" s="155"/>
      <c r="R146" s="154"/>
      <c r="S146" s="155"/>
      <c r="T146" s="155"/>
      <c r="U146" s="155"/>
      <c r="V146" s="156"/>
    </row>
    <row r="147" spans="1:22" s="46" customFormat="1" ht="20.100000000000001" customHeight="1">
      <c r="A147" s="147"/>
      <c r="B147" s="47" t="s">
        <v>1039</v>
      </c>
      <c r="C147" s="56"/>
      <c r="D147" s="55"/>
      <c r="E147" s="51" t="str">
        <f t="shared" si="91"/>
        <v>4-2. 갈고리 제작설치</v>
      </c>
      <c r="F147" s="52"/>
      <c r="G147" s="54"/>
      <c r="H147" s="54"/>
      <c r="I147" s="54"/>
      <c r="J147" s="54"/>
      <c r="K147" s="54"/>
      <c r="L147" s="54"/>
      <c r="M147" s="54"/>
      <c r="N147" s="54"/>
      <c r="O147" s="54"/>
      <c r="P147" s="154"/>
      <c r="Q147" s="155"/>
      <c r="R147" s="154"/>
      <c r="S147" s="155"/>
      <c r="T147" s="155"/>
      <c r="U147" s="155"/>
      <c r="V147" s="156"/>
    </row>
    <row r="148" spans="1:22" s="46" customFormat="1" ht="20.100000000000001" customHeight="1">
      <c r="A148" s="147"/>
      <c r="B148" s="56" t="s">
        <v>1038</v>
      </c>
      <c r="C148" s="56"/>
      <c r="D148" s="55" t="s">
        <v>690</v>
      </c>
      <c r="E148" s="51" t="str">
        <f t="shared" si="91"/>
        <v>갈고리제작개</v>
      </c>
      <c r="F148" s="149">
        <v>6</v>
      </c>
      <c r="G148" s="54">
        <f>+VLOOKUP($E:$E,설치일위집!$A:$I,6,FALSE)</f>
        <v>0</v>
      </c>
      <c r="H148" s="54">
        <f t="shared" ref="H148" si="98">+TRUNC(F148*G148,0)</f>
        <v>0</v>
      </c>
      <c r="I148" s="54">
        <f>+VLOOKUP($E:$E,설치일위집!$A:$I,7,FALSE)</f>
        <v>0</v>
      </c>
      <c r="J148" s="54">
        <f t="shared" ref="J148" si="99">+TRUNC(F148*I148,0)</f>
        <v>0</v>
      </c>
      <c r="K148" s="54">
        <f>+VLOOKUP($E:$E,설치일위집!$A:$I,8,FALSE)</f>
        <v>0</v>
      </c>
      <c r="L148" s="54">
        <f t="shared" ref="L148" si="100">+TRUNC(F148*K148,0)</f>
        <v>0</v>
      </c>
      <c r="M148" s="54">
        <f t="shared" ref="M148" si="101">+G148+I148+K148</f>
        <v>0</v>
      </c>
      <c r="N148" s="54">
        <f t="shared" ref="N148" si="102">+H148+J148+L148</f>
        <v>0</v>
      </c>
      <c r="O148" s="54" t="str">
        <f>+"일위"&amp;VLOOKUP($E:$E,설치일위집!$A:$I,2,FALSE)&amp;"호표"</f>
        <v>일위19호표</v>
      </c>
      <c r="P148" s="154"/>
      <c r="Q148" s="155"/>
      <c r="R148" s="154"/>
      <c r="S148" s="155"/>
      <c r="T148" s="155"/>
      <c r="U148" s="155"/>
      <c r="V148" s="156"/>
    </row>
    <row r="149" spans="1:22" s="46" customFormat="1" ht="20.100000000000001" customHeight="1">
      <c r="A149" s="147"/>
      <c r="B149" s="56"/>
      <c r="C149" s="56"/>
      <c r="D149" s="55"/>
      <c r="E149" s="51"/>
      <c r="F149" s="52"/>
      <c r="G149" s="54"/>
      <c r="H149" s="54"/>
      <c r="I149" s="54"/>
      <c r="J149" s="54"/>
      <c r="K149" s="54"/>
      <c r="L149" s="54"/>
      <c r="M149" s="54"/>
      <c r="N149" s="54"/>
      <c r="O149" s="54"/>
      <c r="P149" s="154"/>
      <c r="Q149" s="155"/>
      <c r="R149" s="154"/>
      <c r="S149" s="155"/>
      <c r="T149" s="155"/>
      <c r="U149" s="155"/>
      <c r="V149" s="156"/>
    </row>
    <row r="150" spans="1:22" s="46" customFormat="1" ht="20.100000000000001" customHeight="1">
      <c r="A150" s="147"/>
      <c r="B150" s="177" t="s">
        <v>760</v>
      </c>
      <c r="C150" s="178"/>
      <c r="D150" s="179"/>
      <c r="E150" s="180"/>
      <c r="F150" s="181"/>
      <c r="G150" s="182"/>
      <c r="H150" s="182">
        <f>SUM(H148:H149)</f>
        <v>0</v>
      </c>
      <c r="I150" s="182"/>
      <c r="J150" s="182">
        <f>SUM(J148:J149)</f>
        <v>0</v>
      </c>
      <c r="K150" s="182"/>
      <c r="L150" s="182">
        <f>SUM(L148:L149)</f>
        <v>0</v>
      </c>
      <c r="M150" s="182"/>
      <c r="N150" s="182">
        <f t="shared" ref="N150" si="103">+H150+J150+L150</f>
        <v>0</v>
      </c>
      <c r="O150" s="182"/>
      <c r="P150" s="154"/>
      <c r="Q150" s="155"/>
      <c r="R150" s="154"/>
      <c r="S150" s="155"/>
      <c r="T150" s="155"/>
      <c r="U150" s="155"/>
      <c r="V150" s="156"/>
    </row>
    <row r="151" spans="1:22" s="46" customFormat="1" ht="20.100000000000001" customHeight="1">
      <c r="A151" s="147"/>
      <c r="B151" s="56"/>
      <c r="C151" s="56"/>
      <c r="D151" s="55"/>
      <c r="E151" s="51" t="str">
        <f t="shared" ref="E151:E153" si="104">+CONCATENATE(B151,C151,D151)</f>
        <v/>
      </c>
      <c r="F151" s="52"/>
      <c r="G151" s="54"/>
      <c r="H151" s="54"/>
      <c r="I151" s="54"/>
      <c r="J151" s="54"/>
      <c r="K151" s="54"/>
      <c r="L151" s="54"/>
      <c r="M151" s="54"/>
      <c r="N151" s="54"/>
      <c r="O151" s="54"/>
      <c r="P151" s="154"/>
      <c r="Q151" s="155"/>
      <c r="R151" s="154"/>
      <c r="S151" s="155"/>
      <c r="T151" s="155"/>
      <c r="U151" s="155"/>
      <c r="V151" s="156"/>
    </row>
    <row r="152" spans="1:22" s="46" customFormat="1" ht="20.100000000000001" customHeight="1">
      <c r="A152" s="147"/>
      <c r="B152" s="47" t="s">
        <v>1040</v>
      </c>
      <c r="C152" s="56" t="s">
        <v>1041</v>
      </c>
      <c r="D152" s="55"/>
      <c r="E152" s="51" t="str">
        <f t="shared" si="104"/>
        <v>4-3. 강관지지구조물설치A:90mm,L:3m,5t</v>
      </c>
      <c r="F152" s="52"/>
      <c r="G152" s="54"/>
      <c r="H152" s="54"/>
      <c r="I152" s="54"/>
      <c r="J152" s="54"/>
      <c r="K152" s="54"/>
      <c r="L152" s="54"/>
      <c r="M152" s="54"/>
      <c r="N152" s="54"/>
      <c r="O152" s="54"/>
      <c r="P152" s="154"/>
      <c r="Q152" s="155"/>
      <c r="R152" s="154"/>
      <c r="S152" s="155"/>
      <c r="T152" s="155"/>
      <c r="U152" s="155"/>
      <c r="V152" s="156"/>
    </row>
    <row r="153" spans="1:22" s="46" customFormat="1" ht="20.100000000000001" customHeight="1">
      <c r="A153" s="147"/>
      <c r="B153" s="56" t="s">
        <v>1042</v>
      </c>
      <c r="C153" s="56"/>
      <c r="D153" s="55" t="s">
        <v>897</v>
      </c>
      <c r="E153" s="51" t="str">
        <f t="shared" si="104"/>
        <v>강관지지구조물본</v>
      </c>
      <c r="F153" s="149">
        <v>20</v>
      </c>
      <c r="G153" s="54">
        <f>+VLOOKUP($E:$E,설치일위집!$A:$I,6,FALSE)</f>
        <v>0</v>
      </c>
      <c r="H153" s="54">
        <f t="shared" ref="H153" si="105">+TRUNC(F153*G153,0)</f>
        <v>0</v>
      </c>
      <c r="I153" s="54">
        <f>+VLOOKUP($E:$E,설치일위집!$A:$I,7,FALSE)</f>
        <v>0</v>
      </c>
      <c r="J153" s="54">
        <f t="shared" ref="J153" si="106">+TRUNC(F153*I153,0)</f>
        <v>0</v>
      </c>
      <c r="K153" s="54">
        <f>+VLOOKUP($E:$E,설치일위집!$A:$I,8,FALSE)</f>
        <v>0</v>
      </c>
      <c r="L153" s="54">
        <f t="shared" ref="L153" si="107">+TRUNC(F153*K153,0)</f>
        <v>0</v>
      </c>
      <c r="M153" s="54">
        <f t="shared" ref="M153" si="108">+G153+I153+K153</f>
        <v>0</v>
      </c>
      <c r="N153" s="54">
        <f t="shared" ref="N153" si="109">+H153+J153+L153</f>
        <v>0</v>
      </c>
      <c r="O153" s="54" t="str">
        <f>+"일위"&amp;VLOOKUP($E:$E,설치일위집!$A:$I,2,FALSE)&amp;"호표"</f>
        <v>일위20호표</v>
      </c>
      <c r="P153" s="154"/>
      <c r="Q153" s="155"/>
      <c r="R153" s="154"/>
      <c r="S153" s="155"/>
      <c r="T153" s="155"/>
      <c r="U153" s="155"/>
      <c r="V153" s="156"/>
    </row>
    <row r="154" spans="1:22" s="46" customFormat="1" ht="20.100000000000001" customHeight="1">
      <c r="A154" s="147"/>
      <c r="B154" s="56"/>
      <c r="C154" s="56"/>
      <c r="D154" s="55"/>
      <c r="E154" s="51"/>
      <c r="F154" s="52"/>
      <c r="G154" s="54"/>
      <c r="H154" s="54"/>
      <c r="I154" s="54"/>
      <c r="J154" s="54"/>
      <c r="K154" s="54"/>
      <c r="L154" s="54"/>
      <c r="M154" s="54"/>
      <c r="N154" s="54"/>
      <c r="O154" s="54"/>
      <c r="P154" s="154"/>
      <c r="Q154" s="155"/>
      <c r="R154" s="154"/>
      <c r="S154" s="155"/>
      <c r="T154" s="155"/>
      <c r="U154" s="155"/>
      <c r="V154" s="156"/>
    </row>
    <row r="155" spans="1:22" s="46" customFormat="1" ht="20.100000000000001" customHeight="1">
      <c r="A155" s="147"/>
      <c r="B155" s="177" t="s">
        <v>760</v>
      </c>
      <c r="C155" s="178"/>
      <c r="D155" s="179"/>
      <c r="E155" s="180"/>
      <c r="F155" s="181"/>
      <c r="G155" s="182"/>
      <c r="H155" s="182">
        <f>SUM(H153:H154)</f>
        <v>0</v>
      </c>
      <c r="I155" s="182"/>
      <c r="J155" s="182">
        <f>SUM(J153:J154)</f>
        <v>0</v>
      </c>
      <c r="K155" s="182"/>
      <c r="L155" s="182">
        <f>SUM(L153:L154)</f>
        <v>0</v>
      </c>
      <c r="M155" s="182"/>
      <c r="N155" s="182">
        <f t="shared" ref="N155" si="110">+H155+J155+L155</f>
        <v>0</v>
      </c>
      <c r="O155" s="182"/>
      <c r="P155" s="154"/>
      <c r="Q155" s="155"/>
      <c r="R155" s="154"/>
      <c r="S155" s="155"/>
      <c r="T155" s="155"/>
      <c r="U155" s="155"/>
      <c r="V155" s="156"/>
    </row>
    <row r="156" spans="1:22" s="46" customFormat="1" ht="20.100000000000001" customHeight="1">
      <c r="A156" s="147"/>
      <c r="B156" s="57"/>
      <c r="C156" s="56"/>
      <c r="D156" s="55"/>
      <c r="E156" s="51"/>
      <c r="F156" s="52"/>
      <c r="G156" s="54"/>
      <c r="H156" s="54"/>
      <c r="I156" s="54"/>
      <c r="J156" s="54"/>
      <c r="K156" s="54"/>
      <c r="L156" s="54"/>
      <c r="M156" s="54"/>
      <c r="N156" s="54"/>
      <c r="O156" s="54"/>
      <c r="P156" s="154"/>
      <c r="Q156" s="155"/>
      <c r="R156" s="154"/>
      <c r="S156" s="155"/>
      <c r="T156" s="155"/>
      <c r="U156" s="155"/>
      <c r="V156" s="156"/>
    </row>
    <row r="157" spans="1:22" s="46" customFormat="1" ht="20.100000000000001" customHeight="1">
      <c r="A157" s="147"/>
      <c r="B157" s="57"/>
      <c r="C157" s="56"/>
      <c r="D157" s="55"/>
      <c r="E157" s="51"/>
      <c r="F157" s="52"/>
      <c r="G157" s="54"/>
      <c r="H157" s="54"/>
      <c r="I157" s="54"/>
      <c r="J157" s="54"/>
      <c r="K157" s="54"/>
      <c r="L157" s="54"/>
      <c r="M157" s="54"/>
      <c r="N157" s="54"/>
      <c r="O157" s="54"/>
      <c r="P157" s="154"/>
      <c r="Q157" s="155"/>
      <c r="R157" s="154"/>
      <c r="S157" s="155"/>
      <c r="T157" s="155"/>
      <c r="U157" s="155"/>
      <c r="V157" s="156"/>
    </row>
    <row r="158" spans="1:22" s="46" customFormat="1" ht="20.100000000000001" customHeight="1">
      <c r="A158" s="147"/>
      <c r="B158" s="57"/>
      <c r="C158" s="56"/>
      <c r="D158" s="55"/>
      <c r="E158" s="51"/>
      <c r="F158" s="52"/>
      <c r="G158" s="54"/>
      <c r="H158" s="54"/>
      <c r="I158" s="54"/>
      <c r="J158" s="54"/>
      <c r="K158" s="54"/>
      <c r="L158" s="54"/>
      <c r="M158" s="54"/>
      <c r="N158" s="54"/>
      <c r="O158" s="54"/>
      <c r="P158" s="154"/>
      <c r="Q158" s="155"/>
      <c r="R158" s="154"/>
      <c r="S158" s="155"/>
      <c r="T158" s="155"/>
      <c r="U158" s="155"/>
      <c r="V158" s="156"/>
    </row>
    <row r="159" spans="1:22" s="46" customFormat="1" ht="20.100000000000001" customHeight="1">
      <c r="A159" s="147"/>
      <c r="B159" s="57"/>
      <c r="C159" s="56"/>
      <c r="D159" s="55"/>
      <c r="E159" s="51"/>
      <c r="F159" s="52"/>
      <c r="G159" s="54"/>
      <c r="H159" s="54"/>
      <c r="I159" s="54"/>
      <c r="J159" s="54"/>
      <c r="K159" s="54"/>
      <c r="L159" s="54"/>
      <c r="M159" s="54"/>
      <c r="N159" s="54"/>
      <c r="O159" s="54"/>
      <c r="P159" s="154"/>
      <c r="Q159" s="155"/>
      <c r="R159" s="154"/>
      <c r="S159" s="155"/>
      <c r="T159" s="155"/>
      <c r="U159" s="155"/>
      <c r="V159" s="156"/>
    </row>
    <row r="160" spans="1:22" s="46" customFormat="1" ht="20.100000000000001" customHeight="1">
      <c r="A160" s="147"/>
      <c r="B160" s="57"/>
      <c r="C160" s="56"/>
      <c r="D160" s="55"/>
      <c r="E160" s="51"/>
      <c r="F160" s="52"/>
      <c r="G160" s="54"/>
      <c r="H160" s="54"/>
      <c r="I160" s="54"/>
      <c r="J160" s="54"/>
      <c r="K160" s="54"/>
      <c r="L160" s="54"/>
      <c r="M160" s="54"/>
      <c r="N160" s="54"/>
      <c r="O160" s="54"/>
      <c r="P160" s="154"/>
      <c r="Q160" s="155"/>
      <c r="R160" s="154"/>
      <c r="S160" s="155"/>
      <c r="T160" s="155"/>
      <c r="U160" s="155"/>
      <c r="V160" s="156"/>
    </row>
    <row r="161" spans="1:22" s="46" customFormat="1" ht="20.100000000000001" customHeight="1">
      <c r="A161" s="147"/>
      <c r="B161" s="57"/>
      <c r="C161" s="56"/>
      <c r="D161" s="55"/>
      <c r="E161" s="51"/>
      <c r="F161" s="52"/>
      <c r="G161" s="54"/>
      <c r="H161" s="54"/>
      <c r="I161" s="54"/>
      <c r="J161" s="54"/>
      <c r="K161" s="54"/>
      <c r="L161" s="54"/>
      <c r="M161" s="54"/>
      <c r="N161" s="54"/>
      <c r="O161" s="54"/>
      <c r="P161" s="154"/>
      <c r="Q161" s="155"/>
      <c r="R161" s="154"/>
      <c r="S161" s="155"/>
      <c r="T161" s="155"/>
      <c r="U161" s="155"/>
      <c r="V161" s="156"/>
    </row>
    <row r="162" spans="1:22" s="46" customFormat="1" ht="20.100000000000001" customHeight="1">
      <c r="A162" s="147"/>
      <c r="B162" s="57"/>
      <c r="C162" s="56"/>
      <c r="D162" s="55"/>
      <c r="E162" s="51"/>
      <c r="F162" s="52"/>
      <c r="G162" s="54"/>
      <c r="H162" s="54"/>
      <c r="I162" s="54"/>
      <c r="J162" s="54"/>
      <c r="K162" s="54"/>
      <c r="L162" s="54"/>
      <c r="M162" s="54"/>
      <c r="N162" s="54"/>
      <c r="O162" s="54"/>
      <c r="P162" s="154"/>
      <c r="Q162" s="155"/>
      <c r="R162" s="154"/>
      <c r="S162" s="155"/>
      <c r="T162" s="155"/>
      <c r="U162" s="155"/>
      <c r="V162" s="156"/>
    </row>
    <row r="163" spans="1:22" s="46" customFormat="1" ht="20.100000000000001" customHeight="1">
      <c r="A163" s="147"/>
      <c r="B163" s="57"/>
      <c r="C163" s="56"/>
      <c r="D163" s="55"/>
      <c r="E163" s="51"/>
      <c r="F163" s="52"/>
      <c r="G163" s="54"/>
      <c r="H163" s="54"/>
      <c r="I163" s="54"/>
      <c r="J163" s="54"/>
      <c r="K163" s="54"/>
      <c r="L163" s="54"/>
      <c r="M163" s="54"/>
      <c r="N163" s="54"/>
      <c r="O163" s="54"/>
      <c r="P163" s="154"/>
      <c r="Q163" s="155"/>
      <c r="R163" s="154"/>
      <c r="S163" s="155"/>
      <c r="T163" s="155"/>
      <c r="U163" s="155"/>
      <c r="V163" s="156"/>
    </row>
    <row r="164" spans="1:22" s="46" customFormat="1" ht="20.100000000000001" customHeight="1">
      <c r="A164" s="147"/>
      <c r="B164" s="57"/>
      <c r="C164" s="56"/>
      <c r="D164" s="55"/>
      <c r="E164" s="51"/>
      <c r="F164" s="52"/>
      <c r="G164" s="54"/>
      <c r="H164" s="54"/>
      <c r="I164" s="54"/>
      <c r="J164" s="54"/>
      <c r="K164" s="54"/>
      <c r="L164" s="54"/>
      <c r="M164" s="54"/>
      <c r="N164" s="54"/>
      <c r="O164" s="54"/>
      <c r="P164" s="154"/>
      <c r="Q164" s="155"/>
      <c r="R164" s="154"/>
      <c r="S164" s="155"/>
      <c r="T164" s="155"/>
      <c r="U164" s="155"/>
      <c r="V164" s="156"/>
    </row>
    <row r="165" spans="1:22" s="46" customFormat="1" ht="20.100000000000001" customHeight="1">
      <c r="A165" s="147"/>
      <c r="B165" s="57"/>
      <c r="C165" s="56"/>
      <c r="D165" s="55"/>
      <c r="E165" s="51"/>
      <c r="F165" s="52"/>
      <c r="G165" s="54"/>
      <c r="H165" s="54"/>
      <c r="I165" s="54"/>
      <c r="J165" s="54"/>
      <c r="K165" s="54"/>
      <c r="L165" s="54"/>
      <c r="M165" s="54"/>
      <c r="N165" s="54"/>
      <c r="O165" s="54"/>
      <c r="P165" s="154"/>
      <c r="Q165" s="155"/>
      <c r="R165" s="154"/>
      <c r="S165" s="155"/>
      <c r="T165" s="155"/>
      <c r="U165" s="155"/>
      <c r="V165" s="156"/>
    </row>
    <row r="166" spans="1:22" s="46" customFormat="1" ht="20.100000000000001" customHeight="1">
      <c r="A166" s="147"/>
      <c r="B166" s="57"/>
      <c r="C166" s="56"/>
      <c r="D166" s="55"/>
      <c r="E166" s="51"/>
      <c r="F166" s="52"/>
      <c r="G166" s="54"/>
      <c r="H166" s="54"/>
      <c r="I166" s="54"/>
      <c r="J166" s="54"/>
      <c r="K166" s="54"/>
      <c r="L166" s="54"/>
      <c r="M166" s="54"/>
      <c r="N166" s="54"/>
      <c r="O166" s="54"/>
      <c r="P166" s="154"/>
      <c r="Q166" s="155"/>
      <c r="R166" s="154"/>
      <c r="S166" s="155"/>
      <c r="T166" s="155"/>
      <c r="U166" s="155"/>
      <c r="V166" s="156"/>
    </row>
    <row r="167" spans="1:22" s="46" customFormat="1" ht="20.100000000000001" customHeight="1">
      <c r="A167" s="195" t="str">
        <f>+B141</f>
        <v>4. 지지대 및 갈고리제작</v>
      </c>
      <c r="B167" s="183" t="s">
        <v>26</v>
      </c>
      <c r="C167" s="184"/>
      <c r="D167" s="185"/>
      <c r="E167" s="186"/>
      <c r="F167" s="187"/>
      <c r="G167" s="188"/>
      <c r="H167" s="188">
        <f>+H145+H150+H155</f>
        <v>0</v>
      </c>
      <c r="I167" s="188"/>
      <c r="J167" s="188">
        <f>+J145+J150+J155</f>
        <v>0</v>
      </c>
      <c r="K167" s="188"/>
      <c r="L167" s="188">
        <f>+L145+L150+L155</f>
        <v>0</v>
      </c>
      <c r="M167" s="188"/>
      <c r="N167" s="188">
        <f>+H167+J167+L167</f>
        <v>0</v>
      </c>
      <c r="O167" s="186"/>
      <c r="P167" s="146"/>
      <c r="Q167" s="146"/>
      <c r="R167" s="146"/>
      <c r="S167" s="146"/>
      <c r="T167" s="146"/>
      <c r="U167" s="146"/>
      <c r="V167" s="146"/>
    </row>
    <row r="168" spans="1:22" s="46" customFormat="1" ht="20.100000000000001" customHeight="1">
      <c r="A168" s="147"/>
      <c r="B168" s="174" t="s">
        <v>985</v>
      </c>
      <c r="C168" s="157"/>
      <c r="D168" s="49" t="s">
        <v>981</v>
      </c>
      <c r="E168" s="51"/>
      <c r="F168" s="52"/>
      <c r="G168" s="54"/>
      <c r="H168" s="54"/>
      <c r="I168" s="54"/>
      <c r="J168" s="54"/>
      <c r="K168" s="54"/>
      <c r="L168" s="54"/>
      <c r="M168" s="54"/>
      <c r="N168" s="54"/>
      <c r="O168" s="54"/>
      <c r="P168" s="154"/>
      <c r="Q168" s="155"/>
      <c r="R168" s="154"/>
      <c r="S168" s="155"/>
      <c r="T168" s="155"/>
      <c r="U168" s="155"/>
      <c r="V168" s="255"/>
    </row>
    <row r="169" spans="1:22" s="46" customFormat="1" ht="20.100000000000001" customHeight="1">
      <c r="A169" s="147"/>
      <c r="B169" s="56" t="s">
        <v>1044</v>
      </c>
      <c r="C169" s="56" t="s">
        <v>1045</v>
      </c>
      <c r="D169" s="55" t="s">
        <v>1046</v>
      </c>
      <c r="E169" s="51" t="str">
        <f t="shared" ref="E169:E174" si="111">+CONCATENATE(B169,C169,D169)</f>
        <v>콘크리트타설(무근)펌프차(52m)㎥</v>
      </c>
      <c r="F169" s="149">
        <v>18</v>
      </c>
      <c r="G169" s="54">
        <f>+VLOOKUP($E:$E,설치일위집!$A:$I,6,FALSE)</f>
        <v>0</v>
      </c>
      <c r="H169" s="54">
        <f t="shared" ref="H169:H171" si="112">+TRUNC(F169*G169,0)</f>
        <v>0</v>
      </c>
      <c r="I169" s="54">
        <f>+VLOOKUP($E:$E,설치일위집!$A:$I,7,FALSE)</f>
        <v>0</v>
      </c>
      <c r="J169" s="54">
        <f t="shared" ref="J169:J171" si="113">+TRUNC(F169*I169,0)</f>
        <v>0</v>
      </c>
      <c r="K169" s="54">
        <f>+VLOOKUP($E:$E,설치일위집!$A:$I,8,FALSE)</f>
        <v>0</v>
      </c>
      <c r="L169" s="54">
        <f t="shared" ref="L169:L171" si="114">+TRUNC(F169*K169,0)</f>
        <v>0</v>
      </c>
      <c r="M169" s="54">
        <f t="shared" ref="M169:M171" si="115">+G169+I169+K169</f>
        <v>0</v>
      </c>
      <c r="N169" s="54">
        <f t="shared" ref="N169:N171" si="116">+H169+J169+L169</f>
        <v>0</v>
      </c>
      <c r="O169" s="54" t="str">
        <f>+"일위"&amp;VLOOKUP($E:$E,설치일위집!$A:$I,2,FALSE)&amp;"호표"</f>
        <v>일위53호표</v>
      </c>
      <c r="P169" s="154"/>
      <c r="Q169" s="155"/>
      <c r="R169" s="154"/>
      <c r="S169" s="155"/>
      <c r="T169" s="155"/>
      <c r="U169" s="155"/>
      <c r="V169" s="156"/>
    </row>
    <row r="170" spans="1:22" s="46" customFormat="1" ht="20.100000000000001" customHeight="1">
      <c r="A170" s="147"/>
      <c r="B170" s="56" t="s">
        <v>1047</v>
      </c>
      <c r="C170" s="56" t="s">
        <v>1048</v>
      </c>
      <c r="D170" s="55" t="s">
        <v>1046</v>
      </c>
      <c r="E170" s="51" t="str">
        <f t="shared" si="111"/>
        <v>레미콘25-21-12㎥</v>
      </c>
      <c r="F170" s="149">
        <v>18</v>
      </c>
      <c r="G170" s="54">
        <v>0</v>
      </c>
      <c r="H170" s="54">
        <f t="shared" si="112"/>
        <v>0</v>
      </c>
      <c r="I170" s="54">
        <v>0</v>
      </c>
      <c r="J170" s="54">
        <f t="shared" si="113"/>
        <v>0</v>
      </c>
      <c r="K170" s="54">
        <f>+VLOOKUP($E:$E,단가!$A:$P,15,FALSE)</f>
        <v>0</v>
      </c>
      <c r="L170" s="54">
        <f t="shared" si="114"/>
        <v>0</v>
      </c>
      <c r="M170" s="54">
        <f t="shared" si="115"/>
        <v>0</v>
      </c>
      <c r="N170" s="54">
        <f t="shared" si="116"/>
        <v>0</v>
      </c>
      <c r="O170" s="54" t="str">
        <f>+"단가"&amp;VLOOKUP($E:$E,단가!$A:$P,2,FALSE)&amp;"호표"</f>
        <v>단가45호표</v>
      </c>
      <c r="P170" s="154"/>
      <c r="Q170" s="155"/>
      <c r="R170" s="154"/>
      <c r="S170" s="155"/>
      <c r="T170" s="155"/>
      <c r="U170" s="155"/>
      <c r="V170" s="156"/>
    </row>
    <row r="171" spans="1:22" s="46" customFormat="1" ht="20.100000000000001" customHeight="1">
      <c r="A171" s="147"/>
      <c r="B171" s="56" t="s">
        <v>864</v>
      </c>
      <c r="C171" s="56" t="s">
        <v>865</v>
      </c>
      <c r="D171" s="55" t="s">
        <v>0</v>
      </c>
      <c r="E171" s="51" t="str">
        <f t="shared" si="111"/>
        <v>합판거푸집2회(소규모)㎡</v>
      </c>
      <c r="F171" s="149">
        <v>26</v>
      </c>
      <c r="G171" s="54">
        <f>+VLOOKUP($E:$E,설치일위집!$A:$I,6,FALSE)</f>
        <v>0</v>
      </c>
      <c r="H171" s="54">
        <f t="shared" si="112"/>
        <v>0</v>
      </c>
      <c r="I171" s="54">
        <f>+VLOOKUP($E:$E,설치일위집!$A:$I,7,FALSE)</f>
        <v>0</v>
      </c>
      <c r="J171" s="54">
        <f t="shared" si="113"/>
        <v>0</v>
      </c>
      <c r="K171" s="54">
        <f>+VLOOKUP($E:$E,설치일위집!$A:$I,8,FALSE)</f>
        <v>0</v>
      </c>
      <c r="L171" s="54">
        <f t="shared" si="114"/>
        <v>0</v>
      </c>
      <c r="M171" s="54">
        <f t="shared" si="115"/>
        <v>0</v>
      </c>
      <c r="N171" s="54">
        <f t="shared" si="116"/>
        <v>0</v>
      </c>
      <c r="O171" s="54" t="str">
        <f>+"일위"&amp;VLOOKUP($E:$E,설치일위집!$A:$I,2,FALSE)&amp;"호표"</f>
        <v>일위38호표</v>
      </c>
      <c r="P171" s="154"/>
      <c r="Q171" s="155"/>
      <c r="R171" s="154"/>
      <c r="S171" s="155"/>
      <c r="T171" s="155"/>
      <c r="U171" s="155"/>
      <c r="V171" s="156"/>
    </row>
    <row r="172" spans="1:22" s="46" customFormat="1" ht="20.100000000000001" customHeight="1">
      <c r="A172" s="147"/>
      <c r="B172" s="56"/>
      <c r="C172" s="56"/>
      <c r="D172" s="55"/>
      <c r="E172" s="51" t="str">
        <f t="shared" si="111"/>
        <v/>
      </c>
      <c r="F172" s="52"/>
      <c r="G172" s="54"/>
      <c r="H172" s="54"/>
      <c r="I172" s="54"/>
      <c r="J172" s="54"/>
      <c r="K172" s="54"/>
      <c r="L172" s="54"/>
      <c r="M172" s="54"/>
      <c r="N172" s="54"/>
      <c r="O172" s="54"/>
      <c r="P172" s="154"/>
      <c r="Q172" s="155"/>
      <c r="R172" s="154"/>
      <c r="S172" s="155"/>
      <c r="T172" s="155"/>
      <c r="U172" s="155"/>
      <c r="V172" s="156"/>
    </row>
    <row r="173" spans="1:22" s="46" customFormat="1" ht="20.100000000000001" customHeight="1">
      <c r="A173" s="147"/>
      <c r="B173" s="177" t="s">
        <v>760</v>
      </c>
      <c r="C173" s="178"/>
      <c r="D173" s="179"/>
      <c r="E173" s="180" t="str">
        <f t="shared" si="111"/>
        <v>소 계</v>
      </c>
      <c r="F173" s="181"/>
      <c r="G173" s="182"/>
      <c r="H173" s="182">
        <f>SUM(H169:H172)</f>
        <v>0</v>
      </c>
      <c r="I173" s="182"/>
      <c r="J173" s="182">
        <f>SUM(J169:J172)</f>
        <v>0</v>
      </c>
      <c r="K173" s="182"/>
      <c r="L173" s="182">
        <f>SUM(L169:L172)</f>
        <v>0</v>
      </c>
      <c r="M173" s="182"/>
      <c r="N173" s="182">
        <f t="shared" ref="N173" si="117">+H173+J173+L173</f>
        <v>0</v>
      </c>
      <c r="O173" s="182"/>
      <c r="P173" s="154"/>
      <c r="Q173" s="155"/>
      <c r="R173" s="154"/>
      <c r="S173" s="155"/>
      <c r="T173" s="155"/>
      <c r="U173" s="155"/>
      <c r="V173" s="156"/>
    </row>
    <row r="174" spans="1:22" s="46" customFormat="1" ht="20.100000000000001" customHeight="1">
      <c r="A174" s="147"/>
      <c r="B174" s="56"/>
      <c r="C174" s="56"/>
      <c r="D174" s="55"/>
      <c r="E174" s="51" t="str">
        <f t="shared" si="111"/>
        <v/>
      </c>
      <c r="F174" s="52"/>
      <c r="G174" s="54"/>
      <c r="H174" s="54"/>
      <c r="I174" s="54"/>
      <c r="J174" s="54"/>
      <c r="K174" s="54"/>
      <c r="L174" s="54"/>
      <c r="M174" s="54"/>
      <c r="N174" s="54"/>
      <c r="O174" s="54"/>
      <c r="P174" s="154"/>
      <c r="Q174" s="155"/>
      <c r="R174" s="154"/>
      <c r="S174" s="155"/>
      <c r="T174" s="155"/>
      <c r="U174" s="155"/>
      <c r="V174" s="156"/>
    </row>
    <row r="175" spans="1:22" s="46" customFormat="1" ht="20.100000000000001" customHeight="1">
      <c r="A175" s="147"/>
      <c r="B175" s="47"/>
      <c r="C175" s="56"/>
      <c r="D175" s="55"/>
      <c r="E175" s="51"/>
      <c r="F175" s="52"/>
      <c r="G175" s="54"/>
      <c r="H175" s="54"/>
      <c r="I175" s="54"/>
      <c r="J175" s="54"/>
      <c r="K175" s="54"/>
      <c r="L175" s="54"/>
      <c r="M175" s="54"/>
      <c r="N175" s="54"/>
      <c r="O175" s="54"/>
      <c r="P175" s="154"/>
      <c r="Q175" s="155"/>
      <c r="R175" s="154"/>
      <c r="S175" s="155"/>
      <c r="T175" s="155"/>
      <c r="U175" s="155"/>
      <c r="V175" s="156"/>
    </row>
    <row r="176" spans="1:22" s="46" customFormat="1" ht="20.100000000000001" customHeight="1">
      <c r="A176" s="147"/>
      <c r="B176" s="56"/>
      <c r="C176" s="56"/>
      <c r="D176" s="55"/>
      <c r="E176" s="51"/>
      <c r="F176" s="149"/>
      <c r="G176" s="54"/>
      <c r="H176" s="54"/>
      <c r="I176" s="54"/>
      <c r="J176" s="54"/>
      <c r="K176" s="54"/>
      <c r="L176" s="54"/>
      <c r="M176" s="54"/>
      <c r="N176" s="54"/>
      <c r="O176" s="54"/>
      <c r="P176" s="154"/>
      <c r="Q176" s="155"/>
      <c r="R176" s="154"/>
      <c r="S176" s="155"/>
      <c r="T176" s="155"/>
      <c r="U176" s="155"/>
      <c r="V176" s="156"/>
    </row>
    <row r="177" spans="1:22" s="46" customFormat="1" ht="20.100000000000001" customHeight="1">
      <c r="A177" s="147"/>
      <c r="B177" s="56"/>
      <c r="C177" s="56"/>
      <c r="D177" s="55"/>
      <c r="E177" s="51"/>
      <c r="F177" s="52"/>
      <c r="G177" s="54"/>
      <c r="H177" s="54"/>
      <c r="I177" s="54"/>
      <c r="J177" s="54"/>
      <c r="K177" s="54"/>
      <c r="L177" s="54"/>
      <c r="M177" s="54"/>
      <c r="N177" s="54"/>
      <c r="O177" s="54"/>
      <c r="P177" s="154"/>
      <c r="Q177" s="155"/>
      <c r="R177" s="154"/>
      <c r="S177" s="155"/>
      <c r="T177" s="155"/>
      <c r="U177" s="155"/>
      <c r="V177" s="156"/>
    </row>
    <row r="178" spans="1:22" s="46" customFormat="1" ht="20.100000000000001" customHeight="1">
      <c r="A178" s="147"/>
      <c r="B178" s="57"/>
      <c r="C178" s="56"/>
      <c r="D178" s="55"/>
      <c r="E178" s="51"/>
      <c r="F178" s="52"/>
      <c r="G178" s="54"/>
      <c r="H178" s="54"/>
      <c r="I178" s="54"/>
      <c r="J178" s="54"/>
      <c r="K178" s="54"/>
      <c r="L178" s="54"/>
      <c r="M178" s="54"/>
      <c r="N178" s="54"/>
      <c r="O178" s="54"/>
      <c r="P178" s="154"/>
      <c r="Q178" s="155"/>
      <c r="R178" s="154"/>
      <c r="S178" s="155"/>
      <c r="T178" s="155"/>
      <c r="U178" s="155"/>
      <c r="V178" s="156"/>
    </row>
    <row r="179" spans="1:22" s="46" customFormat="1" ht="20.100000000000001" customHeight="1">
      <c r="A179" s="147"/>
      <c r="B179" s="57"/>
      <c r="C179" s="56"/>
      <c r="D179" s="55"/>
      <c r="E179" s="51"/>
      <c r="F179" s="52"/>
      <c r="G179" s="54"/>
      <c r="H179" s="54"/>
      <c r="I179" s="54"/>
      <c r="J179" s="54"/>
      <c r="K179" s="54"/>
      <c r="L179" s="54"/>
      <c r="M179" s="54"/>
      <c r="N179" s="54"/>
      <c r="O179" s="54"/>
      <c r="P179" s="154"/>
      <c r="Q179" s="155"/>
      <c r="R179" s="154"/>
      <c r="S179" s="155"/>
      <c r="T179" s="155"/>
      <c r="U179" s="155"/>
      <c r="V179" s="156"/>
    </row>
    <row r="180" spans="1:22" s="46" customFormat="1" ht="20.100000000000001" customHeight="1">
      <c r="A180" s="147"/>
      <c r="B180" s="57"/>
      <c r="C180" s="56"/>
      <c r="D180" s="55"/>
      <c r="E180" s="51"/>
      <c r="F180" s="52"/>
      <c r="G180" s="54"/>
      <c r="H180" s="54"/>
      <c r="I180" s="54"/>
      <c r="J180" s="54"/>
      <c r="K180" s="54"/>
      <c r="L180" s="54"/>
      <c r="M180" s="54"/>
      <c r="N180" s="54"/>
      <c r="O180" s="54"/>
      <c r="P180" s="154"/>
      <c r="Q180" s="155"/>
      <c r="R180" s="154"/>
      <c r="S180" s="155"/>
      <c r="T180" s="155"/>
      <c r="U180" s="155"/>
      <c r="V180" s="156"/>
    </row>
    <row r="181" spans="1:22" s="46" customFormat="1" ht="20.100000000000001" customHeight="1">
      <c r="A181" s="147"/>
      <c r="B181" s="57"/>
      <c r="C181" s="56"/>
      <c r="D181" s="55"/>
      <c r="E181" s="51"/>
      <c r="F181" s="52"/>
      <c r="G181" s="54"/>
      <c r="H181" s="54"/>
      <c r="I181" s="54"/>
      <c r="J181" s="54"/>
      <c r="K181" s="54"/>
      <c r="L181" s="54"/>
      <c r="M181" s="54"/>
      <c r="N181" s="54"/>
      <c r="O181" s="54"/>
      <c r="P181" s="154"/>
      <c r="Q181" s="155"/>
      <c r="R181" s="154"/>
      <c r="S181" s="155"/>
      <c r="T181" s="155"/>
      <c r="U181" s="155"/>
      <c r="V181" s="156"/>
    </row>
    <row r="182" spans="1:22" s="46" customFormat="1" ht="20.100000000000001" customHeight="1">
      <c r="A182" s="147"/>
      <c r="B182" s="57"/>
      <c r="C182" s="56"/>
      <c r="D182" s="55"/>
      <c r="E182" s="51"/>
      <c r="F182" s="52"/>
      <c r="G182" s="54"/>
      <c r="H182" s="54"/>
      <c r="I182" s="54"/>
      <c r="J182" s="54"/>
      <c r="K182" s="54"/>
      <c r="L182" s="54"/>
      <c r="M182" s="54"/>
      <c r="N182" s="54"/>
      <c r="O182" s="54"/>
      <c r="P182" s="154"/>
      <c r="Q182" s="155"/>
      <c r="R182" s="154"/>
      <c r="S182" s="155"/>
      <c r="T182" s="155"/>
      <c r="U182" s="155"/>
      <c r="V182" s="156"/>
    </row>
    <row r="183" spans="1:22" s="46" customFormat="1" ht="20.100000000000001" customHeight="1">
      <c r="A183" s="147"/>
      <c r="B183" s="57"/>
      <c r="C183" s="56"/>
      <c r="D183" s="55"/>
      <c r="E183" s="51"/>
      <c r="F183" s="52"/>
      <c r="G183" s="54"/>
      <c r="H183" s="54"/>
      <c r="I183" s="54"/>
      <c r="J183" s="54"/>
      <c r="K183" s="54"/>
      <c r="L183" s="54"/>
      <c r="M183" s="54"/>
      <c r="N183" s="54"/>
      <c r="O183" s="54"/>
      <c r="P183" s="154"/>
      <c r="Q183" s="155"/>
      <c r="R183" s="154"/>
      <c r="S183" s="155"/>
      <c r="T183" s="155"/>
      <c r="U183" s="155"/>
      <c r="V183" s="156"/>
    </row>
    <row r="184" spans="1:22" s="46" customFormat="1" ht="20.100000000000001" customHeight="1">
      <c r="A184" s="147"/>
      <c r="B184" s="57"/>
      <c r="C184" s="56"/>
      <c r="D184" s="55"/>
      <c r="E184" s="51"/>
      <c r="F184" s="52"/>
      <c r="G184" s="54"/>
      <c r="H184" s="54"/>
      <c r="I184" s="54"/>
      <c r="J184" s="54"/>
      <c r="K184" s="54"/>
      <c r="L184" s="54"/>
      <c r="M184" s="54"/>
      <c r="N184" s="54"/>
      <c r="O184" s="54"/>
      <c r="P184" s="154"/>
      <c r="Q184" s="155"/>
      <c r="R184" s="154"/>
      <c r="S184" s="155"/>
      <c r="T184" s="155"/>
      <c r="U184" s="155"/>
      <c r="V184" s="156"/>
    </row>
    <row r="185" spans="1:22" s="46" customFormat="1" ht="20.100000000000001" customHeight="1">
      <c r="A185" s="147"/>
      <c r="B185" s="57"/>
      <c r="C185" s="56"/>
      <c r="D185" s="55"/>
      <c r="E185" s="51"/>
      <c r="F185" s="52"/>
      <c r="G185" s="54"/>
      <c r="H185" s="54"/>
      <c r="I185" s="54"/>
      <c r="J185" s="54"/>
      <c r="K185" s="54"/>
      <c r="L185" s="54"/>
      <c r="M185" s="54"/>
      <c r="N185" s="54"/>
      <c r="O185" s="54"/>
      <c r="P185" s="154"/>
      <c r="Q185" s="155"/>
      <c r="R185" s="154"/>
      <c r="S185" s="155"/>
      <c r="T185" s="155"/>
      <c r="U185" s="155"/>
      <c r="V185" s="156"/>
    </row>
    <row r="186" spans="1:22" s="46" customFormat="1" ht="20.100000000000001" customHeight="1">
      <c r="A186" s="147"/>
      <c r="B186" s="57"/>
      <c r="C186" s="56"/>
      <c r="D186" s="55"/>
      <c r="E186" s="51"/>
      <c r="F186" s="52"/>
      <c r="G186" s="54"/>
      <c r="H186" s="54"/>
      <c r="I186" s="54"/>
      <c r="J186" s="54"/>
      <c r="K186" s="54"/>
      <c r="L186" s="54"/>
      <c r="M186" s="54"/>
      <c r="N186" s="54"/>
      <c r="O186" s="54"/>
      <c r="P186" s="154"/>
      <c r="Q186" s="155"/>
      <c r="R186" s="154"/>
      <c r="S186" s="155"/>
      <c r="T186" s="155"/>
      <c r="U186" s="155"/>
      <c r="V186" s="156"/>
    </row>
    <row r="187" spans="1:22" s="46" customFormat="1" ht="20.100000000000001" customHeight="1">
      <c r="A187" s="147"/>
      <c r="B187" s="57"/>
      <c r="C187" s="56"/>
      <c r="D187" s="55"/>
      <c r="E187" s="51"/>
      <c r="F187" s="52"/>
      <c r="G187" s="54"/>
      <c r="H187" s="54"/>
      <c r="I187" s="54"/>
      <c r="J187" s="54"/>
      <c r="K187" s="54"/>
      <c r="L187" s="54"/>
      <c r="M187" s="54"/>
      <c r="N187" s="54"/>
      <c r="O187" s="54"/>
      <c r="P187" s="154"/>
      <c r="Q187" s="155"/>
      <c r="R187" s="154"/>
      <c r="S187" s="155"/>
      <c r="T187" s="155"/>
      <c r="U187" s="155"/>
      <c r="V187" s="156"/>
    </row>
    <row r="188" spans="1:22" s="46" customFormat="1" ht="20.100000000000001" customHeight="1">
      <c r="A188" s="147"/>
      <c r="B188" s="57"/>
      <c r="C188" s="56"/>
      <c r="D188" s="55"/>
      <c r="E188" s="51"/>
      <c r="F188" s="52"/>
      <c r="G188" s="54"/>
      <c r="H188" s="54"/>
      <c r="I188" s="54"/>
      <c r="J188" s="54"/>
      <c r="K188" s="54"/>
      <c r="L188" s="54"/>
      <c r="M188" s="54"/>
      <c r="N188" s="54"/>
      <c r="O188" s="54"/>
      <c r="P188" s="154"/>
      <c r="Q188" s="155"/>
      <c r="R188" s="154"/>
      <c r="S188" s="155"/>
      <c r="T188" s="155"/>
      <c r="U188" s="155"/>
      <c r="V188" s="156"/>
    </row>
    <row r="189" spans="1:22" s="46" customFormat="1" ht="20.100000000000001" customHeight="1">
      <c r="A189" s="147"/>
      <c r="B189" s="57"/>
      <c r="C189" s="56"/>
      <c r="D189" s="55"/>
      <c r="E189" s="51"/>
      <c r="F189" s="52"/>
      <c r="G189" s="54"/>
      <c r="H189" s="54"/>
      <c r="I189" s="54"/>
      <c r="J189" s="54"/>
      <c r="K189" s="54"/>
      <c r="L189" s="54"/>
      <c r="M189" s="54"/>
      <c r="N189" s="54"/>
      <c r="O189" s="54"/>
      <c r="P189" s="154"/>
      <c r="Q189" s="155"/>
      <c r="R189" s="154"/>
      <c r="S189" s="155"/>
      <c r="T189" s="155"/>
      <c r="U189" s="155"/>
      <c r="V189" s="156"/>
    </row>
    <row r="190" spans="1:22" s="46" customFormat="1" ht="20.100000000000001" customHeight="1">
      <c r="A190" s="147"/>
      <c r="B190" s="57"/>
      <c r="C190" s="56"/>
      <c r="D190" s="55"/>
      <c r="E190" s="51"/>
      <c r="F190" s="52"/>
      <c r="G190" s="54"/>
      <c r="H190" s="54"/>
      <c r="I190" s="54"/>
      <c r="J190" s="54"/>
      <c r="K190" s="54"/>
      <c r="L190" s="54"/>
      <c r="M190" s="54"/>
      <c r="N190" s="54"/>
      <c r="O190" s="54"/>
      <c r="P190" s="154"/>
      <c r="Q190" s="155"/>
      <c r="R190" s="154"/>
      <c r="S190" s="155"/>
      <c r="T190" s="155"/>
      <c r="U190" s="155"/>
      <c r="V190" s="156"/>
    </row>
    <row r="191" spans="1:22" s="46" customFormat="1" ht="20.100000000000001" customHeight="1">
      <c r="A191" s="147"/>
      <c r="B191" s="57"/>
      <c r="C191" s="56"/>
      <c r="D191" s="55"/>
      <c r="E191" s="51"/>
      <c r="F191" s="52"/>
      <c r="G191" s="54"/>
      <c r="H191" s="54"/>
      <c r="I191" s="54"/>
      <c r="J191" s="54"/>
      <c r="K191" s="54"/>
      <c r="L191" s="54"/>
      <c r="M191" s="54"/>
      <c r="N191" s="54"/>
      <c r="O191" s="54"/>
      <c r="P191" s="154"/>
      <c r="Q191" s="155"/>
      <c r="R191" s="154"/>
      <c r="S191" s="155"/>
      <c r="T191" s="155"/>
      <c r="U191" s="155"/>
      <c r="V191" s="156"/>
    </row>
    <row r="192" spans="1:22" s="46" customFormat="1" ht="20.100000000000001" customHeight="1">
      <c r="A192" s="147"/>
      <c r="B192" s="57"/>
      <c r="C192" s="56"/>
      <c r="D192" s="55"/>
      <c r="E192" s="51"/>
      <c r="F192" s="52"/>
      <c r="G192" s="54"/>
      <c r="H192" s="54"/>
      <c r="I192" s="54"/>
      <c r="J192" s="54"/>
      <c r="K192" s="54"/>
      <c r="L192" s="54"/>
      <c r="M192" s="54"/>
      <c r="N192" s="54"/>
      <c r="O192" s="54"/>
      <c r="P192" s="154"/>
      <c r="Q192" s="155"/>
      <c r="R192" s="154"/>
      <c r="S192" s="155"/>
      <c r="T192" s="155"/>
      <c r="U192" s="155"/>
      <c r="V192" s="156"/>
    </row>
    <row r="193" spans="1:22" s="46" customFormat="1" ht="20.100000000000001" customHeight="1">
      <c r="A193" s="147"/>
      <c r="B193" s="57"/>
      <c r="C193" s="56"/>
      <c r="D193" s="55"/>
      <c r="E193" s="51"/>
      <c r="F193" s="52"/>
      <c r="G193" s="54"/>
      <c r="H193" s="54"/>
      <c r="I193" s="54"/>
      <c r="J193" s="54"/>
      <c r="K193" s="54"/>
      <c r="L193" s="54"/>
      <c r="M193" s="54"/>
      <c r="N193" s="54"/>
      <c r="O193" s="54"/>
      <c r="P193" s="154"/>
      <c r="Q193" s="155"/>
      <c r="R193" s="154"/>
      <c r="S193" s="155"/>
      <c r="T193" s="155"/>
      <c r="U193" s="155"/>
      <c r="V193" s="156"/>
    </row>
    <row r="194" spans="1:22" s="46" customFormat="1" ht="20.100000000000001" customHeight="1">
      <c r="A194" s="195" t="str">
        <f>+B168</f>
        <v>5. 침선하부 발라스트 콘크리트</v>
      </c>
      <c r="B194" s="183" t="s">
        <v>26</v>
      </c>
      <c r="C194" s="184"/>
      <c r="D194" s="185"/>
      <c r="E194" s="186"/>
      <c r="F194" s="187"/>
      <c r="G194" s="188"/>
      <c r="H194" s="188">
        <f>+H173</f>
        <v>0</v>
      </c>
      <c r="I194" s="188"/>
      <c r="J194" s="188">
        <f>+J173</f>
        <v>0</v>
      </c>
      <c r="K194" s="188"/>
      <c r="L194" s="188">
        <f>+L173</f>
        <v>0</v>
      </c>
      <c r="M194" s="188"/>
      <c r="N194" s="188">
        <f>+H194+J194+L194</f>
        <v>0</v>
      </c>
      <c r="O194" s="186"/>
      <c r="P194" s="146"/>
      <c r="Q194" s="146"/>
      <c r="R194" s="146"/>
      <c r="S194" s="146"/>
      <c r="T194" s="146"/>
      <c r="U194" s="146"/>
      <c r="V194" s="146"/>
    </row>
    <row r="195" spans="1:22" s="46" customFormat="1" ht="20.100000000000001" customHeight="1">
      <c r="A195" s="147"/>
      <c r="B195" s="174" t="s">
        <v>986</v>
      </c>
      <c r="C195" s="157"/>
      <c r="D195" s="49" t="s">
        <v>981</v>
      </c>
      <c r="E195" s="51"/>
      <c r="F195" s="52"/>
      <c r="G195" s="54"/>
      <c r="H195" s="54"/>
      <c r="I195" s="54"/>
      <c r="J195" s="54"/>
      <c r="K195" s="54"/>
      <c r="L195" s="54"/>
      <c r="M195" s="54"/>
      <c r="N195" s="54"/>
      <c r="O195" s="54"/>
      <c r="P195" s="154"/>
      <c r="Q195" s="155"/>
      <c r="R195" s="154"/>
      <c r="S195" s="155"/>
      <c r="T195" s="155"/>
      <c r="U195" s="155"/>
      <c r="V195" s="255"/>
    </row>
    <row r="196" spans="1:22" s="46" customFormat="1" ht="20.100000000000001" customHeight="1">
      <c r="A196" s="147"/>
      <c r="B196" s="56" t="s">
        <v>1053</v>
      </c>
      <c r="C196" s="56"/>
      <c r="D196" s="55" t="s">
        <v>788</v>
      </c>
      <c r="E196" s="51" t="str">
        <f t="shared" ref="E196:E201" si="118">+CONCATENATE(B196,C196,D196)</f>
        <v>선박하부 유통구 설치개소</v>
      </c>
      <c r="F196" s="149">
        <v>6</v>
      </c>
      <c r="G196" s="54">
        <f>+VLOOKUP($E:$E,설치일위집!$A:$I,6,FALSE)</f>
        <v>0</v>
      </c>
      <c r="H196" s="54">
        <f t="shared" ref="H196:H198" si="119">+TRUNC(F196*G196,0)</f>
        <v>0</v>
      </c>
      <c r="I196" s="54">
        <f>+VLOOKUP($E:$E,설치일위집!$A:$I,7,FALSE)</f>
        <v>0</v>
      </c>
      <c r="J196" s="54">
        <f t="shared" ref="J196:J198" si="120">+TRUNC(F196*I196,0)</f>
        <v>0</v>
      </c>
      <c r="K196" s="54">
        <f>+VLOOKUP($E:$E,설치일위집!$A:$I,8,FALSE)</f>
        <v>0</v>
      </c>
      <c r="L196" s="54">
        <f t="shared" ref="L196:L198" si="121">+TRUNC(F196*K196,0)</f>
        <v>0</v>
      </c>
      <c r="M196" s="54">
        <f t="shared" ref="M196:M198" si="122">+G196+I196+K196</f>
        <v>0</v>
      </c>
      <c r="N196" s="54">
        <f t="shared" ref="N196:N198" si="123">+H196+J196+L196</f>
        <v>0</v>
      </c>
      <c r="O196" s="54" t="str">
        <f>+"일위"&amp;VLOOKUP($E:$E,설치일위집!$A:$I,2,FALSE)&amp;"호표"</f>
        <v>일위3호표</v>
      </c>
      <c r="P196" s="154"/>
      <c r="Q196" s="155"/>
      <c r="R196" s="154"/>
      <c r="S196" s="155"/>
      <c r="T196" s="155"/>
      <c r="U196" s="155"/>
      <c r="V196" s="156"/>
    </row>
    <row r="197" spans="1:22" s="46" customFormat="1" ht="20.100000000000001" customHeight="1">
      <c r="A197" s="147"/>
      <c r="B197" s="56" t="s">
        <v>1049</v>
      </c>
      <c r="C197" s="56"/>
      <c r="D197" s="55" t="s">
        <v>882</v>
      </c>
      <c r="E197" s="51" t="str">
        <f t="shared" si="118"/>
        <v>잠수조(유통구개통)조</v>
      </c>
      <c r="F197" s="149">
        <v>3</v>
      </c>
      <c r="G197" s="54">
        <f>+VLOOKUP($E:$E,설치일위집!$A:$I,6,FALSE)</f>
        <v>0</v>
      </c>
      <c r="H197" s="54">
        <f t="shared" si="119"/>
        <v>0</v>
      </c>
      <c r="I197" s="54">
        <f>+VLOOKUP($E:$E,설치일위집!$A:$I,7,FALSE)</f>
        <v>0</v>
      </c>
      <c r="J197" s="54">
        <f t="shared" si="120"/>
        <v>0</v>
      </c>
      <c r="K197" s="54">
        <f>+VLOOKUP($E:$E,설치일위집!$A:$I,8,FALSE)</f>
        <v>0</v>
      </c>
      <c r="L197" s="54">
        <f t="shared" si="121"/>
        <v>0</v>
      </c>
      <c r="M197" s="54">
        <f t="shared" si="122"/>
        <v>0</v>
      </c>
      <c r="N197" s="54">
        <f t="shared" si="123"/>
        <v>0</v>
      </c>
      <c r="O197" s="54" t="str">
        <f>+"일위"&amp;VLOOKUP($E:$E,설치일위집!$A:$I,2,FALSE)&amp;"호표"</f>
        <v>일위4호표</v>
      </c>
      <c r="P197" s="154"/>
      <c r="Q197" s="155"/>
      <c r="R197" s="154"/>
      <c r="S197" s="155"/>
      <c r="T197" s="155"/>
      <c r="U197" s="155"/>
      <c r="V197" s="156"/>
    </row>
    <row r="198" spans="1:22" s="46" customFormat="1" ht="20.100000000000001" customHeight="1">
      <c r="A198" s="147"/>
      <c r="B198" s="56" t="s">
        <v>1054</v>
      </c>
      <c r="C198" s="56" t="s">
        <v>1055</v>
      </c>
      <c r="D198" s="55" t="s">
        <v>788</v>
      </c>
      <c r="E198" s="51" t="str">
        <f t="shared" si="118"/>
        <v>선박측면 사각유통구 절단1.0×1.5개소</v>
      </c>
      <c r="F198" s="149">
        <v>15</v>
      </c>
      <c r="G198" s="54">
        <f>+VLOOKUP($E:$E,설치일위집!$A:$I,6,FALSE)</f>
        <v>0</v>
      </c>
      <c r="H198" s="54">
        <f t="shared" si="119"/>
        <v>0</v>
      </c>
      <c r="I198" s="54">
        <f>+VLOOKUP($E:$E,설치일위집!$A:$I,7,FALSE)</f>
        <v>0</v>
      </c>
      <c r="J198" s="54">
        <f t="shared" si="120"/>
        <v>0</v>
      </c>
      <c r="K198" s="54">
        <f>+VLOOKUP($E:$E,설치일위집!$A:$I,8,FALSE)</f>
        <v>0</v>
      </c>
      <c r="L198" s="54">
        <f t="shared" si="121"/>
        <v>0</v>
      </c>
      <c r="M198" s="54">
        <f t="shared" si="122"/>
        <v>0</v>
      </c>
      <c r="N198" s="54">
        <f t="shared" si="123"/>
        <v>0</v>
      </c>
      <c r="O198" s="54" t="str">
        <f>+"일위"&amp;VLOOKUP($E:$E,설치일위집!$A:$I,2,FALSE)&amp;"호표"</f>
        <v>일위5호표</v>
      </c>
      <c r="P198" s="154"/>
      <c r="Q198" s="155"/>
      <c r="R198" s="154"/>
      <c r="S198" s="155"/>
      <c r="T198" s="155"/>
      <c r="U198" s="155"/>
      <c r="V198" s="156"/>
    </row>
    <row r="199" spans="1:22" s="46" customFormat="1" ht="20.100000000000001" customHeight="1">
      <c r="A199" s="147"/>
      <c r="B199" s="56"/>
      <c r="C199" s="56"/>
      <c r="D199" s="55"/>
      <c r="E199" s="51" t="str">
        <f t="shared" si="118"/>
        <v/>
      </c>
      <c r="F199" s="52"/>
      <c r="G199" s="54"/>
      <c r="H199" s="54"/>
      <c r="I199" s="54"/>
      <c r="J199" s="54"/>
      <c r="K199" s="54"/>
      <c r="L199" s="54"/>
      <c r="M199" s="54"/>
      <c r="N199" s="54"/>
      <c r="O199" s="54"/>
      <c r="P199" s="154"/>
      <c r="Q199" s="155"/>
      <c r="R199" s="154"/>
      <c r="S199" s="155"/>
      <c r="T199" s="155"/>
      <c r="U199" s="155"/>
      <c r="V199" s="156"/>
    </row>
    <row r="200" spans="1:22" s="46" customFormat="1" ht="20.100000000000001" customHeight="1">
      <c r="A200" s="147"/>
      <c r="B200" s="177" t="s">
        <v>760</v>
      </c>
      <c r="C200" s="178"/>
      <c r="D200" s="179"/>
      <c r="E200" s="180" t="str">
        <f t="shared" si="118"/>
        <v>소 계</v>
      </c>
      <c r="F200" s="181"/>
      <c r="G200" s="182"/>
      <c r="H200" s="182">
        <f>SUM(H196:H199)</f>
        <v>0</v>
      </c>
      <c r="I200" s="182"/>
      <c r="J200" s="182">
        <f>SUM(J196:J199)</f>
        <v>0</v>
      </c>
      <c r="K200" s="182"/>
      <c r="L200" s="182">
        <f>SUM(L196:L199)</f>
        <v>0</v>
      </c>
      <c r="M200" s="182"/>
      <c r="N200" s="182">
        <f t="shared" ref="N200" si="124">+H200+J200+L200</f>
        <v>0</v>
      </c>
      <c r="O200" s="182"/>
      <c r="P200" s="154"/>
      <c r="Q200" s="155"/>
      <c r="R200" s="154"/>
      <c r="S200" s="155"/>
      <c r="T200" s="155"/>
      <c r="U200" s="155"/>
      <c r="V200" s="156"/>
    </row>
    <row r="201" spans="1:22" s="46" customFormat="1" ht="20.100000000000001" customHeight="1">
      <c r="A201" s="147"/>
      <c r="B201" s="56"/>
      <c r="C201" s="56"/>
      <c r="D201" s="55"/>
      <c r="E201" s="51" t="str">
        <f t="shared" si="118"/>
        <v/>
      </c>
      <c r="F201" s="52"/>
      <c r="G201" s="54"/>
      <c r="H201" s="54"/>
      <c r="I201" s="54"/>
      <c r="J201" s="54"/>
      <c r="K201" s="54"/>
      <c r="L201" s="54"/>
      <c r="M201" s="54"/>
      <c r="N201" s="54"/>
      <c r="O201" s="54"/>
      <c r="P201" s="154"/>
      <c r="Q201" s="155"/>
      <c r="R201" s="154"/>
      <c r="S201" s="155"/>
      <c r="T201" s="155"/>
      <c r="U201" s="155"/>
      <c r="V201" s="156"/>
    </row>
    <row r="202" spans="1:22" s="46" customFormat="1" ht="20.100000000000001" customHeight="1">
      <c r="A202" s="147"/>
      <c r="B202" s="56"/>
      <c r="C202" s="56"/>
      <c r="D202" s="55"/>
      <c r="E202" s="51"/>
      <c r="F202" s="52"/>
      <c r="G202" s="54"/>
      <c r="H202" s="54"/>
      <c r="I202" s="54"/>
      <c r="J202" s="54"/>
      <c r="K202" s="54"/>
      <c r="L202" s="54"/>
      <c r="M202" s="54"/>
      <c r="N202" s="54"/>
      <c r="O202" s="54"/>
      <c r="P202" s="154"/>
      <c r="Q202" s="155"/>
      <c r="R202" s="154"/>
      <c r="S202" s="155"/>
      <c r="T202" s="155"/>
      <c r="U202" s="155"/>
      <c r="V202" s="156"/>
    </row>
    <row r="203" spans="1:22" s="46" customFormat="1" ht="20.100000000000001" customHeight="1">
      <c r="A203" s="147"/>
      <c r="B203" s="56"/>
      <c r="C203" s="56"/>
      <c r="D203" s="55"/>
      <c r="E203" s="51"/>
      <c r="F203" s="52"/>
      <c r="G203" s="54"/>
      <c r="H203" s="54"/>
      <c r="I203" s="54"/>
      <c r="J203" s="54"/>
      <c r="K203" s="54"/>
      <c r="L203" s="54"/>
      <c r="M203" s="54"/>
      <c r="N203" s="54"/>
      <c r="O203" s="54"/>
      <c r="P203" s="154"/>
      <c r="Q203" s="155"/>
      <c r="R203" s="154"/>
      <c r="S203" s="155"/>
      <c r="T203" s="155"/>
      <c r="U203" s="155"/>
      <c r="V203" s="156"/>
    </row>
    <row r="204" spans="1:22" s="46" customFormat="1" ht="20.100000000000001" customHeight="1">
      <c r="A204" s="147"/>
      <c r="B204" s="56"/>
      <c r="C204" s="56"/>
      <c r="D204" s="55"/>
      <c r="E204" s="51"/>
      <c r="F204" s="52"/>
      <c r="G204" s="54"/>
      <c r="H204" s="54"/>
      <c r="I204" s="54"/>
      <c r="J204" s="54"/>
      <c r="K204" s="54"/>
      <c r="L204" s="54"/>
      <c r="M204" s="54"/>
      <c r="N204" s="54"/>
      <c r="O204" s="54"/>
      <c r="P204" s="154"/>
      <c r="Q204" s="155"/>
      <c r="R204" s="154"/>
      <c r="S204" s="155"/>
      <c r="T204" s="155"/>
      <c r="U204" s="155"/>
      <c r="V204" s="156"/>
    </row>
    <row r="205" spans="1:22" s="46" customFormat="1" ht="20.100000000000001" customHeight="1">
      <c r="A205" s="147"/>
      <c r="B205" s="56"/>
      <c r="C205" s="56"/>
      <c r="D205" s="55"/>
      <c r="E205" s="51"/>
      <c r="F205" s="52"/>
      <c r="G205" s="54"/>
      <c r="H205" s="54"/>
      <c r="I205" s="54"/>
      <c r="J205" s="54"/>
      <c r="K205" s="54"/>
      <c r="L205" s="54"/>
      <c r="M205" s="54"/>
      <c r="N205" s="54"/>
      <c r="O205" s="54"/>
      <c r="P205" s="154"/>
      <c r="Q205" s="155"/>
      <c r="R205" s="154"/>
      <c r="S205" s="155"/>
      <c r="T205" s="155"/>
      <c r="U205" s="155"/>
      <c r="V205" s="156"/>
    </row>
    <row r="206" spans="1:22" s="46" customFormat="1" ht="20.100000000000001" customHeight="1">
      <c r="A206" s="147"/>
      <c r="B206" s="57"/>
      <c r="C206" s="56"/>
      <c r="D206" s="55"/>
      <c r="E206" s="51"/>
      <c r="F206" s="52"/>
      <c r="G206" s="54"/>
      <c r="H206" s="54"/>
      <c r="I206" s="54"/>
      <c r="J206" s="54"/>
      <c r="K206" s="54"/>
      <c r="L206" s="54"/>
      <c r="M206" s="54"/>
      <c r="N206" s="54"/>
      <c r="O206" s="54"/>
      <c r="P206" s="154"/>
      <c r="Q206" s="155"/>
      <c r="R206" s="154"/>
      <c r="S206" s="155"/>
      <c r="T206" s="155"/>
      <c r="U206" s="155"/>
      <c r="V206" s="156"/>
    </row>
    <row r="207" spans="1:22" s="46" customFormat="1" ht="20.100000000000001" customHeight="1">
      <c r="A207" s="147"/>
      <c r="B207" s="57"/>
      <c r="C207" s="56"/>
      <c r="D207" s="55"/>
      <c r="E207" s="51"/>
      <c r="F207" s="52"/>
      <c r="G207" s="54"/>
      <c r="H207" s="54"/>
      <c r="I207" s="54"/>
      <c r="J207" s="54"/>
      <c r="K207" s="54"/>
      <c r="L207" s="54"/>
      <c r="M207" s="54"/>
      <c r="N207" s="54"/>
      <c r="O207" s="54"/>
      <c r="P207" s="154"/>
      <c r="Q207" s="155"/>
      <c r="R207" s="154"/>
      <c r="S207" s="155"/>
      <c r="T207" s="155"/>
      <c r="U207" s="155"/>
      <c r="V207" s="156"/>
    </row>
    <row r="208" spans="1:22" s="46" customFormat="1" ht="20.100000000000001" customHeight="1">
      <c r="A208" s="147"/>
      <c r="B208" s="57"/>
      <c r="C208" s="56"/>
      <c r="D208" s="55"/>
      <c r="E208" s="51"/>
      <c r="F208" s="52"/>
      <c r="G208" s="54"/>
      <c r="H208" s="54"/>
      <c r="I208" s="54"/>
      <c r="J208" s="54"/>
      <c r="K208" s="54"/>
      <c r="L208" s="54"/>
      <c r="M208" s="54"/>
      <c r="N208" s="54"/>
      <c r="O208" s="54"/>
      <c r="P208" s="154"/>
      <c r="Q208" s="155"/>
      <c r="R208" s="154"/>
      <c r="S208" s="155"/>
      <c r="T208" s="155"/>
      <c r="U208" s="155"/>
      <c r="V208" s="156"/>
    </row>
    <row r="209" spans="1:22" s="46" customFormat="1" ht="20.100000000000001" customHeight="1">
      <c r="A209" s="147"/>
      <c r="B209" s="57"/>
      <c r="C209" s="56"/>
      <c r="D209" s="55"/>
      <c r="E209" s="51"/>
      <c r="F209" s="52"/>
      <c r="G209" s="54"/>
      <c r="H209" s="54"/>
      <c r="I209" s="54"/>
      <c r="J209" s="54"/>
      <c r="K209" s="54"/>
      <c r="L209" s="54"/>
      <c r="M209" s="54"/>
      <c r="N209" s="54"/>
      <c r="O209" s="54"/>
      <c r="P209" s="154"/>
      <c r="Q209" s="155"/>
      <c r="R209" s="154"/>
      <c r="S209" s="155"/>
      <c r="T209" s="155"/>
      <c r="U209" s="155"/>
      <c r="V209" s="156"/>
    </row>
    <row r="210" spans="1:22" s="46" customFormat="1" ht="20.100000000000001" customHeight="1">
      <c r="A210" s="147"/>
      <c r="B210" s="57"/>
      <c r="C210" s="56"/>
      <c r="D210" s="55"/>
      <c r="E210" s="51"/>
      <c r="F210" s="52"/>
      <c r="G210" s="54"/>
      <c r="H210" s="54"/>
      <c r="I210" s="54"/>
      <c r="J210" s="54"/>
      <c r="K210" s="54"/>
      <c r="L210" s="54"/>
      <c r="M210" s="54"/>
      <c r="N210" s="54"/>
      <c r="O210" s="54"/>
      <c r="P210" s="154"/>
      <c r="Q210" s="155"/>
      <c r="R210" s="154"/>
      <c r="S210" s="155"/>
      <c r="T210" s="155"/>
      <c r="U210" s="155"/>
      <c r="V210" s="156"/>
    </row>
    <row r="211" spans="1:22" s="46" customFormat="1" ht="20.100000000000001" customHeight="1">
      <c r="A211" s="147"/>
      <c r="B211" s="57"/>
      <c r="C211" s="56"/>
      <c r="D211" s="55"/>
      <c r="E211" s="51"/>
      <c r="F211" s="52"/>
      <c r="G211" s="54"/>
      <c r="H211" s="54"/>
      <c r="I211" s="54"/>
      <c r="J211" s="54"/>
      <c r="K211" s="54"/>
      <c r="L211" s="54"/>
      <c r="M211" s="54"/>
      <c r="N211" s="54"/>
      <c r="O211" s="54"/>
      <c r="P211" s="154"/>
      <c r="Q211" s="155"/>
      <c r="R211" s="154"/>
      <c r="S211" s="155"/>
      <c r="T211" s="155"/>
      <c r="U211" s="155"/>
      <c r="V211" s="156"/>
    </row>
    <row r="212" spans="1:22" s="46" customFormat="1" ht="20.100000000000001" customHeight="1">
      <c r="A212" s="147"/>
      <c r="B212" s="57"/>
      <c r="C212" s="56"/>
      <c r="D212" s="55"/>
      <c r="E212" s="51"/>
      <c r="F212" s="52"/>
      <c r="G212" s="54"/>
      <c r="H212" s="54"/>
      <c r="I212" s="54"/>
      <c r="J212" s="54"/>
      <c r="K212" s="54"/>
      <c r="L212" s="54"/>
      <c r="M212" s="54"/>
      <c r="N212" s="54"/>
      <c r="O212" s="54"/>
      <c r="P212" s="154"/>
      <c r="Q212" s="155"/>
      <c r="R212" s="154"/>
      <c r="S212" s="155"/>
      <c r="T212" s="155"/>
      <c r="U212" s="155"/>
      <c r="V212" s="156"/>
    </row>
    <row r="213" spans="1:22" s="46" customFormat="1" ht="20.100000000000001" customHeight="1">
      <c r="A213" s="147"/>
      <c r="B213" s="57"/>
      <c r="C213" s="56"/>
      <c r="D213" s="55"/>
      <c r="E213" s="51"/>
      <c r="F213" s="52"/>
      <c r="G213" s="54"/>
      <c r="H213" s="54"/>
      <c r="I213" s="54"/>
      <c r="J213" s="54"/>
      <c r="K213" s="54"/>
      <c r="L213" s="54"/>
      <c r="M213" s="54"/>
      <c r="N213" s="54"/>
      <c r="O213" s="54"/>
      <c r="P213" s="154"/>
      <c r="Q213" s="155"/>
      <c r="R213" s="154"/>
      <c r="S213" s="155"/>
      <c r="T213" s="155"/>
      <c r="U213" s="155"/>
      <c r="V213" s="156"/>
    </row>
    <row r="214" spans="1:22" s="46" customFormat="1" ht="20.100000000000001" customHeight="1">
      <c r="A214" s="147"/>
      <c r="B214" s="57"/>
      <c r="C214" s="56"/>
      <c r="D214" s="55"/>
      <c r="E214" s="51"/>
      <c r="F214" s="52"/>
      <c r="G214" s="54"/>
      <c r="H214" s="54"/>
      <c r="I214" s="54"/>
      <c r="J214" s="54"/>
      <c r="K214" s="54"/>
      <c r="L214" s="54"/>
      <c r="M214" s="54"/>
      <c r="N214" s="54"/>
      <c r="O214" s="54"/>
      <c r="P214" s="154"/>
      <c r="Q214" s="155"/>
      <c r="R214" s="154"/>
      <c r="S214" s="155"/>
      <c r="T214" s="155"/>
      <c r="U214" s="155"/>
      <c r="V214" s="156"/>
    </row>
    <row r="215" spans="1:22" s="46" customFormat="1" ht="20.100000000000001" customHeight="1">
      <c r="A215" s="147"/>
      <c r="B215" s="57"/>
      <c r="C215" s="56"/>
      <c r="D215" s="55"/>
      <c r="E215" s="51"/>
      <c r="F215" s="52"/>
      <c r="G215" s="54"/>
      <c r="H215" s="54"/>
      <c r="I215" s="54"/>
      <c r="J215" s="54"/>
      <c r="K215" s="54"/>
      <c r="L215" s="54"/>
      <c r="M215" s="54"/>
      <c r="N215" s="54"/>
      <c r="O215" s="54"/>
      <c r="P215" s="154"/>
      <c r="Q215" s="155"/>
      <c r="R215" s="154"/>
      <c r="S215" s="155"/>
      <c r="T215" s="155"/>
      <c r="U215" s="155"/>
      <c r="V215" s="156"/>
    </row>
    <row r="216" spans="1:22" s="46" customFormat="1" ht="20.100000000000001" customHeight="1">
      <c r="A216" s="147"/>
      <c r="B216" s="57"/>
      <c r="C216" s="56"/>
      <c r="D216" s="55"/>
      <c r="E216" s="51"/>
      <c r="F216" s="52"/>
      <c r="G216" s="54"/>
      <c r="H216" s="54"/>
      <c r="I216" s="54"/>
      <c r="J216" s="54"/>
      <c r="K216" s="54"/>
      <c r="L216" s="54"/>
      <c r="M216" s="54"/>
      <c r="N216" s="54"/>
      <c r="O216" s="54"/>
      <c r="P216" s="154"/>
      <c r="Q216" s="155"/>
      <c r="R216" s="154"/>
      <c r="S216" s="155"/>
      <c r="T216" s="155"/>
      <c r="U216" s="155"/>
      <c r="V216" s="156"/>
    </row>
    <row r="217" spans="1:22" s="46" customFormat="1" ht="20.100000000000001" customHeight="1">
      <c r="A217" s="147"/>
      <c r="B217" s="57"/>
      <c r="C217" s="56"/>
      <c r="D217" s="55"/>
      <c r="E217" s="51"/>
      <c r="F217" s="52"/>
      <c r="G217" s="54"/>
      <c r="H217" s="54"/>
      <c r="I217" s="54"/>
      <c r="J217" s="54"/>
      <c r="K217" s="54"/>
      <c r="L217" s="54"/>
      <c r="M217" s="54"/>
      <c r="N217" s="54"/>
      <c r="O217" s="54"/>
      <c r="P217" s="154"/>
      <c r="Q217" s="155"/>
      <c r="R217" s="154"/>
      <c r="S217" s="155"/>
      <c r="T217" s="155"/>
      <c r="U217" s="155"/>
      <c r="V217" s="156"/>
    </row>
    <row r="218" spans="1:22" s="46" customFormat="1" ht="20.100000000000001" customHeight="1">
      <c r="A218" s="147"/>
      <c r="B218" s="57"/>
      <c r="C218" s="56"/>
      <c r="D218" s="55"/>
      <c r="E218" s="51"/>
      <c r="F218" s="52"/>
      <c r="G218" s="54"/>
      <c r="H218" s="54"/>
      <c r="I218" s="54"/>
      <c r="J218" s="54"/>
      <c r="K218" s="54"/>
      <c r="L218" s="54"/>
      <c r="M218" s="54"/>
      <c r="N218" s="54"/>
      <c r="O218" s="54"/>
      <c r="P218" s="154"/>
      <c r="Q218" s="155"/>
      <c r="R218" s="154"/>
      <c r="S218" s="155"/>
      <c r="T218" s="155"/>
      <c r="U218" s="155"/>
      <c r="V218" s="156"/>
    </row>
    <row r="219" spans="1:22" s="46" customFormat="1" ht="20.100000000000001" customHeight="1">
      <c r="A219" s="147"/>
      <c r="B219" s="57"/>
      <c r="C219" s="56"/>
      <c r="D219" s="55"/>
      <c r="E219" s="51"/>
      <c r="F219" s="52"/>
      <c r="G219" s="54"/>
      <c r="H219" s="54"/>
      <c r="I219" s="54"/>
      <c r="J219" s="54"/>
      <c r="K219" s="54"/>
      <c r="L219" s="54"/>
      <c r="M219" s="54"/>
      <c r="N219" s="54"/>
      <c r="O219" s="54"/>
      <c r="P219" s="154"/>
      <c r="Q219" s="155"/>
      <c r="R219" s="154"/>
      <c r="S219" s="155"/>
      <c r="T219" s="155"/>
      <c r="U219" s="155"/>
      <c r="V219" s="156"/>
    </row>
    <row r="220" spans="1:22" s="46" customFormat="1" ht="20.100000000000001" customHeight="1">
      <c r="A220" s="147"/>
      <c r="B220" s="57"/>
      <c r="C220" s="56"/>
      <c r="D220" s="55"/>
      <c r="E220" s="51"/>
      <c r="F220" s="52"/>
      <c r="G220" s="54"/>
      <c r="H220" s="54"/>
      <c r="I220" s="54"/>
      <c r="J220" s="54"/>
      <c r="K220" s="54"/>
      <c r="L220" s="54"/>
      <c r="M220" s="54"/>
      <c r="N220" s="54"/>
      <c r="O220" s="54"/>
      <c r="P220" s="154"/>
      <c r="Q220" s="155"/>
      <c r="R220" s="154"/>
      <c r="S220" s="155"/>
      <c r="T220" s="155"/>
      <c r="U220" s="155"/>
      <c r="V220" s="156"/>
    </row>
    <row r="221" spans="1:22" s="46" customFormat="1" ht="20.100000000000001" customHeight="1">
      <c r="A221" s="195" t="str">
        <f>+B195</f>
        <v>6. 선박하부 유통구</v>
      </c>
      <c r="B221" s="183" t="s">
        <v>26</v>
      </c>
      <c r="C221" s="184"/>
      <c r="D221" s="185"/>
      <c r="E221" s="186"/>
      <c r="F221" s="187"/>
      <c r="G221" s="188"/>
      <c r="H221" s="188">
        <f>+H200</f>
        <v>0</v>
      </c>
      <c r="I221" s="188"/>
      <c r="J221" s="188">
        <f>+J200</f>
        <v>0</v>
      </c>
      <c r="K221" s="188"/>
      <c r="L221" s="188">
        <f>+L200</f>
        <v>0</v>
      </c>
      <c r="M221" s="188"/>
      <c r="N221" s="188">
        <f>+H221+J221+L221</f>
        <v>0</v>
      </c>
      <c r="O221" s="186"/>
      <c r="P221" s="146"/>
      <c r="Q221" s="146"/>
      <c r="R221" s="146"/>
      <c r="S221" s="146"/>
      <c r="T221" s="146"/>
      <c r="U221" s="146"/>
      <c r="V221" s="146"/>
    </row>
    <row r="222" spans="1:22" s="46" customFormat="1" ht="20.100000000000001" customHeight="1">
      <c r="A222" s="147"/>
      <c r="B222" s="174" t="s">
        <v>987</v>
      </c>
      <c r="C222" s="157"/>
      <c r="D222" s="49" t="s">
        <v>981</v>
      </c>
      <c r="E222" s="51"/>
      <c r="F222" s="52"/>
      <c r="G222" s="54"/>
      <c r="H222" s="54"/>
      <c r="I222" s="54"/>
      <c r="J222" s="54"/>
      <c r="K222" s="54"/>
      <c r="L222" s="54"/>
      <c r="M222" s="54"/>
      <c r="N222" s="54"/>
      <c r="O222" s="54"/>
      <c r="P222" s="154"/>
      <c r="Q222" s="155"/>
      <c r="R222" s="154"/>
      <c r="S222" s="155"/>
      <c r="T222" s="155"/>
      <c r="U222" s="155"/>
      <c r="V222" s="255"/>
    </row>
    <row r="223" spans="1:22" s="46" customFormat="1" ht="20.100000000000001" customHeight="1">
      <c r="A223" s="147"/>
      <c r="B223" s="56" t="s">
        <v>1056</v>
      </c>
      <c r="C223" s="56" t="s">
        <v>1058</v>
      </c>
      <c r="D223" s="55" t="s">
        <v>1060</v>
      </c>
      <c r="E223" s="51" t="str">
        <f t="shared" ref="E223:E227" si="125">+CONCATENATE(B223,C223,D223)</f>
        <v>선박해상진수Air bag, 
대형콤프레샤식</v>
      </c>
      <c r="F223" s="149">
        <v>1</v>
      </c>
      <c r="G223" s="54">
        <v>0</v>
      </c>
      <c r="H223" s="54">
        <f t="shared" ref="H223:H224" si="126">+TRUNC(F223*G223,0)</f>
        <v>0</v>
      </c>
      <c r="I223" s="54">
        <v>0</v>
      </c>
      <c r="J223" s="54">
        <f t="shared" ref="J223:J224" si="127">+TRUNC(F223*I223,0)</f>
        <v>0</v>
      </c>
      <c r="K223" s="54">
        <f>+VLOOKUP($E:$E,단가!$A:$P,15,FALSE)</f>
        <v>0</v>
      </c>
      <c r="L223" s="54">
        <f t="shared" ref="L223:L224" si="128">+TRUNC(F223*K223,0)</f>
        <v>0</v>
      </c>
      <c r="M223" s="54">
        <f t="shared" ref="M223:M224" si="129">+G223+I223+K223</f>
        <v>0</v>
      </c>
      <c r="N223" s="54">
        <f t="shared" ref="N223:N224" si="130">+H223+J223+L223</f>
        <v>0</v>
      </c>
      <c r="O223" s="54" t="str">
        <f>+"단가"&amp;VLOOKUP($E:$E,단가!$A:$P,2,FALSE)&amp;"호표"</f>
        <v>단가46호표</v>
      </c>
      <c r="P223" s="154"/>
      <c r="Q223" s="155"/>
      <c r="R223" s="154"/>
      <c r="S223" s="155"/>
      <c r="T223" s="155"/>
      <c r="U223" s="155"/>
      <c r="V223" s="156"/>
    </row>
    <row r="224" spans="1:22" s="46" customFormat="1" ht="20.100000000000001" customHeight="1">
      <c r="A224" s="147"/>
      <c r="B224" s="56" t="s">
        <v>1057</v>
      </c>
      <c r="C224" s="56" t="s">
        <v>1059</v>
      </c>
      <c r="D224" s="55" t="s">
        <v>1061</v>
      </c>
      <c r="E224" s="51" t="str">
        <f t="shared" si="125"/>
        <v>침선이동인천-백령도식</v>
      </c>
      <c r="F224" s="149">
        <v>1</v>
      </c>
      <c r="G224" s="54">
        <v>0</v>
      </c>
      <c r="H224" s="54">
        <f t="shared" si="126"/>
        <v>0</v>
      </c>
      <c r="I224" s="54">
        <v>0</v>
      </c>
      <c r="J224" s="54">
        <f t="shared" si="127"/>
        <v>0</v>
      </c>
      <c r="K224" s="54">
        <f>+VLOOKUP($E:$E,단가!$A:$P,15,FALSE)</f>
        <v>0</v>
      </c>
      <c r="L224" s="54">
        <f t="shared" si="128"/>
        <v>0</v>
      </c>
      <c r="M224" s="54">
        <f t="shared" si="129"/>
        <v>0</v>
      </c>
      <c r="N224" s="54">
        <f t="shared" si="130"/>
        <v>0</v>
      </c>
      <c r="O224" s="54" t="str">
        <f>+"단가"&amp;VLOOKUP($E:$E,단가!$A:$P,2,FALSE)&amp;"호표"</f>
        <v>단가47호표</v>
      </c>
      <c r="P224" s="154"/>
      <c r="Q224" s="155"/>
      <c r="R224" s="154"/>
      <c r="S224" s="155"/>
      <c r="T224" s="155"/>
      <c r="U224" s="155"/>
      <c r="V224" s="156"/>
    </row>
    <row r="225" spans="1:22" s="46" customFormat="1" ht="20.100000000000001" customHeight="1">
      <c r="A225" s="147"/>
      <c r="B225" s="56"/>
      <c r="C225" s="56"/>
      <c r="D225" s="55"/>
      <c r="E225" s="51" t="str">
        <f t="shared" si="125"/>
        <v/>
      </c>
      <c r="F225" s="52"/>
      <c r="G225" s="54"/>
      <c r="H225" s="54"/>
      <c r="I225" s="54"/>
      <c r="J225" s="54"/>
      <c r="K225" s="54"/>
      <c r="L225" s="54"/>
      <c r="M225" s="54"/>
      <c r="N225" s="54"/>
      <c r="O225" s="54"/>
      <c r="P225" s="154"/>
      <c r="Q225" s="155"/>
      <c r="R225" s="154"/>
      <c r="S225" s="155"/>
      <c r="T225" s="155"/>
      <c r="U225" s="155"/>
      <c r="V225" s="156"/>
    </row>
    <row r="226" spans="1:22" s="46" customFormat="1" ht="20.100000000000001" customHeight="1">
      <c r="A226" s="147"/>
      <c r="B226" s="177" t="s">
        <v>760</v>
      </c>
      <c r="C226" s="178"/>
      <c r="D226" s="179"/>
      <c r="E226" s="180" t="str">
        <f t="shared" si="125"/>
        <v>소 계</v>
      </c>
      <c r="F226" s="181"/>
      <c r="G226" s="182"/>
      <c r="H226" s="182">
        <f>SUM(H223:H225)</f>
        <v>0</v>
      </c>
      <c r="I226" s="182"/>
      <c r="J226" s="182">
        <f>SUM(J223:J225)</f>
        <v>0</v>
      </c>
      <c r="K226" s="182"/>
      <c r="L226" s="182">
        <f>SUM(L223:L225)</f>
        <v>0</v>
      </c>
      <c r="M226" s="182"/>
      <c r="N226" s="182">
        <f t="shared" ref="N226" si="131">+H226+J226+L226</f>
        <v>0</v>
      </c>
      <c r="O226" s="182"/>
      <c r="P226" s="154"/>
      <c r="Q226" s="155"/>
      <c r="R226" s="154"/>
      <c r="S226" s="155"/>
      <c r="T226" s="155"/>
      <c r="U226" s="155"/>
      <c r="V226" s="156"/>
    </row>
    <row r="227" spans="1:22" s="46" customFormat="1" ht="20.100000000000001" customHeight="1">
      <c r="A227" s="147"/>
      <c r="B227" s="56"/>
      <c r="C227" s="56"/>
      <c r="D227" s="55"/>
      <c r="E227" s="51" t="str">
        <f t="shared" si="125"/>
        <v/>
      </c>
      <c r="F227" s="52"/>
      <c r="G227" s="54"/>
      <c r="H227" s="54"/>
      <c r="I227" s="54"/>
      <c r="J227" s="54"/>
      <c r="K227" s="54"/>
      <c r="L227" s="54"/>
      <c r="M227" s="54"/>
      <c r="N227" s="54"/>
      <c r="O227" s="54"/>
      <c r="P227" s="154"/>
      <c r="Q227" s="155"/>
      <c r="R227" s="154"/>
      <c r="S227" s="155"/>
      <c r="T227" s="155"/>
      <c r="U227" s="155"/>
      <c r="V227" s="156"/>
    </row>
    <row r="228" spans="1:22" s="46" customFormat="1" ht="20.100000000000001" customHeight="1">
      <c r="A228" s="147"/>
      <c r="B228" s="56"/>
      <c r="C228" s="56"/>
      <c r="D228" s="55"/>
      <c r="E228" s="51"/>
      <c r="F228" s="52"/>
      <c r="G228" s="54"/>
      <c r="H228" s="54"/>
      <c r="I228" s="54"/>
      <c r="J228" s="54"/>
      <c r="K228" s="54"/>
      <c r="L228" s="54"/>
      <c r="M228" s="54"/>
      <c r="N228" s="54"/>
      <c r="O228" s="54"/>
      <c r="P228" s="154"/>
      <c r="Q228" s="155"/>
      <c r="R228" s="154"/>
      <c r="S228" s="155"/>
      <c r="T228" s="155"/>
      <c r="U228" s="155"/>
      <c r="V228" s="156"/>
    </row>
    <row r="229" spans="1:22" s="46" customFormat="1" ht="20.100000000000001" customHeight="1">
      <c r="A229" s="147"/>
      <c r="B229" s="56"/>
      <c r="C229" s="56"/>
      <c r="D229" s="55"/>
      <c r="E229" s="51"/>
      <c r="F229" s="52"/>
      <c r="G229" s="54"/>
      <c r="H229" s="54"/>
      <c r="I229" s="54"/>
      <c r="J229" s="54"/>
      <c r="K229" s="54"/>
      <c r="L229" s="54"/>
      <c r="M229" s="54"/>
      <c r="N229" s="54"/>
      <c r="O229" s="54"/>
      <c r="P229" s="154"/>
      <c r="Q229" s="155"/>
      <c r="R229" s="154"/>
      <c r="S229" s="155"/>
      <c r="T229" s="155"/>
      <c r="U229" s="155"/>
      <c r="V229" s="156"/>
    </row>
    <row r="230" spans="1:22" s="46" customFormat="1" ht="20.100000000000001" customHeight="1">
      <c r="A230" s="147"/>
      <c r="B230" s="56"/>
      <c r="C230" s="56"/>
      <c r="D230" s="55"/>
      <c r="E230" s="51"/>
      <c r="F230" s="52"/>
      <c r="G230" s="54"/>
      <c r="H230" s="54"/>
      <c r="I230" s="54"/>
      <c r="J230" s="54"/>
      <c r="K230" s="54"/>
      <c r="L230" s="54"/>
      <c r="M230" s="54"/>
      <c r="N230" s="54"/>
      <c r="O230" s="54"/>
      <c r="P230" s="154"/>
      <c r="Q230" s="155"/>
      <c r="R230" s="154"/>
      <c r="S230" s="155"/>
      <c r="T230" s="155"/>
      <c r="U230" s="155"/>
      <c r="V230" s="156"/>
    </row>
    <row r="231" spans="1:22" s="46" customFormat="1" ht="20.100000000000001" customHeight="1">
      <c r="A231" s="147"/>
      <c r="B231" s="56"/>
      <c r="C231" s="56"/>
      <c r="D231" s="55"/>
      <c r="E231" s="51"/>
      <c r="F231" s="52"/>
      <c r="G231" s="54"/>
      <c r="H231" s="54"/>
      <c r="I231" s="54"/>
      <c r="J231" s="54"/>
      <c r="K231" s="54"/>
      <c r="L231" s="54"/>
      <c r="M231" s="54"/>
      <c r="N231" s="54"/>
      <c r="O231" s="54"/>
      <c r="P231" s="154"/>
      <c r="Q231" s="155"/>
      <c r="R231" s="154"/>
      <c r="S231" s="155"/>
      <c r="T231" s="155"/>
      <c r="U231" s="155"/>
      <c r="V231" s="156"/>
    </row>
    <row r="232" spans="1:22" s="46" customFormat="1" ht="20.100000000000001" customHeight="1">
      <c r="A232" s="147"/>
      <c r="B232" s="57"/>
      <c r="C232" s="56"/>
      <c r="D232" s="55"/>
      <c r="E232" s="51"/>
      <c r="F232" s="52"/>
      <c r="G232" s="54"/>
      <c r="H232" s="54"/>
      <c r="I232" s="54"/>
      <c r="J232" s="54"/>
      <c r="K232" s="54"/>
      <c r="L232" s="54"/>
      <c r="M232" s="54"/>
      <c r="N232" s="54"/>
      <c r="O232" s="54"/>
      <c r="P232" s="154"/>
      <c r="Q232" s="155"/>
      <c r="R232" s="154"/>
      <c r="S232" s="155"/>
      <c r="T232" s="155"/>
      <c r="U232" s="155"/>
      <c r="V232" s="156"/>
    </row>
    <row r="233" spans="1:22" s="46" customFormat="1" ht="20.100000000000001" customHeight="1">
      <c r="A233" s="147"/>
      <c r="B233" s="57"/>
      <c r="C233" s="56"/>
      <c r="D233" s="55"/>
      <c r="E233" s="51"/>
      <c r="F233" s="52"/>
      <c r="G233" s="54"/>
      <c r="H233" s="54"/>
      <c r="I233" s="54"/>
      <c r="J233" s="54"/>
      <c r="K233" s="54"/>
      <c r="L233" s="54"/>
      <c r="M233" s="54"/>
      <c r="N233" s="54"/>
      <c r="O233" s="54"/>
      <c r="P233" s="154"/>
      <c r="Q233" s="155"/>
      <c r="R233" s="154"/>
      <c r="S233" s="155"/>
      <c r="T233" s="155"/>
      <c r="U233" s="155"/>
      <c r="V233" s="156"/>
    </row>
    <row r="234" spans="1:22" s="46" customFormat="1" ht="20.100000000000001" customHeight="1">
      <c r="A234" s="147"/>
      <c r="B234" s="57"/>
      <c r="C234" s="56"/>
      <c r="D234" s="55"/>
      <c r="E234" s="51"/>
      <c r="F234" s="52"/>
      <c r="G234" s="54"/>
      <c r="H234" s="54"/>
      <c r="I234" s="54"/>
      <c r="J234" s="54"/>
      <c r="K234" s="54"/>
      <c r="L234" s="54"/>
      <c r="M234" s="54"/>
      <c r="N234" s="54"/>
      <c r="O234" s="54"/>
      <c r="P234" s="154"/>
      <c r="Q234" s="155"/>
      <c r="R234" s="154"/>
      <c r="S234" s="155"/>
      <c r="T234" s="155"/>
      <c r="U234" s="155"/>
      <c r="V234" s="156"/>
    </row>
    <row r="235" spans="1:22" s="46" customFormat="1" ht="20.100000000000001" customHeight="1">
      <c r="A235" s="147"/>
      <c r="B235" s="57"/>
      <c r="C235" s="56"/>
      <c r="D235" s="55"/>
      <c r="E235" s="51"/>
      <c r="F235" s="52"/>
      <c r="G235" s="54"/>
      <c r="H235" s="54"/>
      <c r="I235" s="54"/>
      <c r="J235" s="54"/>
      <c r="K235" s="54"/>
      <c r="L235" s="54"/>
      <c r="M235" s="54"/>
      <c r="N235" s="54"/>
      <c r="O235" s="54"/>
      <c r="P235" s="154"/>
      <c r="Q235" s="155"/>
      <c r="R235" s="154"/>
      <c r="S235" s="155"/>
      <c r="T235" s="155"/>
      <c r="U235" s="155"/>
      <c r="V235" s="156"/>
    </row>
    <row r="236" spans="1:22" s="46" customFormat="1" ht="20.100000000000001" customHeight="1">
      <c r="A236" s="147"/>
      <c r="B236" s="57"/>
      <c r="C236" s="56"/>
      <c r="D236" s="55"/>
      <c r="E236" s="51"/>
      <c r="F236" s="52"/>
      <c r="G236" s="54"/>
      <c r="H236" s="54"/>
      <c r="I236" s="54"/>
      <c r="J236" s="54"/>
      <c r="K236" s="54"/>
      <c r="L236" s="54"/>
      <c r="M236" s="54"/>
      <c r="N236" s="54"/>
      <c r="O236" s="54"/>
      <c r="P236" s="154"/>
      <c r="Q236" s="155"/>
      <c r="R236" s="154"/>
      <c r="S236" s="155"/>
      <c r="T236" s="155"/>
      <c r="U236" s="155"/>
      <c r="V236" s="156"/>
    </row>
    <row r="237" spans="1:22" s="46" customFormat="1" ht="20.100000000000001" customHeight="1">
      <c r="A237" s="147"/>
      <c r="B237" s="57"/>
      <c r="C237" s="56"/>
      <c r="D237" s="55"/>
      <c r="E237" s="51"/>
      <c r="F237" s="52"/>
      <c r="G237" s="54"/>
      <c r="H237" s="54"/>
      <c r="I237" s="54"/>
      <c r="J237" s="54"/>
      <c r="K237" s="54"/>
      <c r="L237" s="54"/>
      <c r="M237" s="54"/>
      <c r="N237" s="54"/>
      <c r="O237" s="54"/>
      <c r="P237" s="154"/>
      <c r="Q237" s="155"/>
      <c r="R237" s="154"/>
      <c r="S237" s="155"/>
      <c r="T237" s="155"/>
      <c r="U237" s="155"/>
      <c r="V237" s="156"/>
    </row>
    <row r="238" spans="1:22" s="46" customFormat="1" ht="20.100000000000001" customHeight="1">
      <c r="A238" s="147"/>
      <c r="B238" s="57"/>
      <c r="C238" s="56"/>
      <c r="D238" s="55"/>
      <c r="E238" s="51"/>
      <c r="F238" s="52"/>
      <c r="G238" s="54"/>
      <c r="H238" s="54"/>
      <c r="I238" s="54"/>
      <c r="J238" s="54"/>
      <c r="K238" s="54"/>
      <c r="L238" s="54"/>
      <c r="M238" s="54"/>
      <c r="N238" s="54"/>
      <c r="O238" s="54"/>
      <c r="P238" s="154"/>
      <c r="Q238" s="155"/>
      <c r="R238" s="154"/>
      <c r="S238" s="155"/>
      <c r="T238" s="155"/>
      <c r="U238" s="155"/>
      <c r="V238" s="156"/>
    </row>
    <row r="239" spans="1:22" s="46" customFormat="1" ht="20.100000000000001" customHeight="1">
      <c r="A239" s="147"/>
      <c r="B239" s="57"/>
      <c r="C239" s="56"/>
      <c r="D239" s="55"/>
      <c r="E239" s="51"/>
      <c r="F239" s="52"/>
      <c r="G239" s="54"/>
      <c r="H239" s="54"/>
      <c r="I239" s="54"/>
      <c r="J239" s="54"/>
      <c r="K239" s="54"/>
      <c r="L239" s="54"/>
      <c r="M239" s="54"/>
      <c r="N239" s="54"/>
      <c r="O239" s="54"/>
      <c r="P239" s="154"/>
      <c r="Q239" s="155"/>
      <c r="R239" s="154"/>
      <c r="S239" s="155"/>
      <c r="T239" s="155"/>
      <c r="U239" s="155"/>
      <c r="V239" s="156"/>
    </row>
    <row r="240" spans="1:22" s="46" customFormat="1" ht="20.100000000000001" customHeight="1">
      <c r="A240" s="147"/>
      <c r="B240" s="57"/>
      <c r="C240" s="56"/>
      <c r="D240" s="55"/>
      <c r="E240" s="51"/>
      <c r="F240" s="52"/>
      <c r="G240" s="54"/>
      <c r="H240" s="54"/>
      <c r="I240" s="54"/>
      <c r="J240" s="54"/>
      <c r="K240" s="54"/>
      <c r="L240" s="54"/>
      <c r="M240" s="54"/>
      <c r="N240" s="54"/>
      <c r="O240" s="54"/>
      <c r="P240" s="154"/>
      <c r="Q240" s="155"/>
      <c r="R240" s="154"/>
      <c r="S240" s="155"/>
      <c r="T240" s="155"/>
      <c r="U240" s="155"/>
      <c r="V240" s="156"/>
    </row>
    <row r="241" spans="1:22" s="46" customFormat="1" ht="20.100000000000001" customHeight="1">
      <c r="A241" s="147"/>
      <c r="B241" s="57"/>
      <c r="C241" s="56"/>
      <c r="D241" s="55"/>
      <c r="E241" s="51"/>
      <c r="F241" s="52"/>
      <c r="G241" s="54"/>
      <c r="H241" s="54"/>
      <c r="I241" s="54"/>
      <c r="J241" s="54"/>
      <c r="K241" s="54"/>
      <c r="L241" s="54"/>
      <c r="M241" s="54"/>
      <c r="N241" s="54"/>
      <c r="O241" s="54"/>
      <c r="P241" s="154"/>
      <c r="Q241" s="155"/>
      <c r="R241" s="154"/>
      <c r="S241" s="155"/>
      <c r="T241" s="155"/>
      <c r="U241" s="155"/>
      <c r="V241" s="156"/>
    </row>
    <row r="242" spans="1:22" s="46" customFormat="1" ht="20.100000000000001" customHeight="1">
      <c r="A242" s="147"/>
      <c r="B242" s="57"/>
      <c r="C242" s="56"/>
      <c r="D242" s="55"/>
      <c r="E242" s="51"/>
      <c r="F242" s="52"/>
      <c r="G242" s="54"/>
      <c r="H242" s="54"/>
      <c r="I242" s="54"/>
      <c r="J242" s="54"/>
      <c r="K242" s="54"/>
      <c r="L242" s="54"/>
      <c r="M242" s="54"/>
      <c r="N242" s="54"/>
      <c r="O242" s="54"/>
      <c r="P242" s="154"/>
      <c r="Q242" s="155"/>
      <c r="R242" s="154"/>
      <c r="S242" s="155"/>
      <c r="T242" s="155"/>
      <c r="U242" s="155"/>
      <c r="V242" s="156"/>
    </row>
    <row r="243" spans="1:22" s="46" customFormat="1" ht="20.100000000000001" customHeight="1">
      <c r="A243" s="147"/>
      <c r="B243" s="57"/>
      <c r="C243" s="56"/>
      <c r="D243" s="55"/>
      <c r="E243" s="51"/>
      <c r="F243" s="52"/>
      <c r="G243" s="54"/>
      <c r="H243" s="54"/>
      <c r="I243" s="54"/>
      <c r="J243" s="54"/>
      <c r="K243" s="54"/>
      <c r="L243" s="54"/>
      <c r="M243" s="54"/>
      <c r="N243" s="54"/>
      <c r="O243" s="54"/>
      <c r="P243" s="154"/>
      <c r="Q243" s="155"/>
      <c r="R243" s="154"/>
      <c r="S243" s="155"/>
      <c r="T243" s="155"/>
      <c r="U243" s="155"/>
      <c r="V243" s="156"/>
    </row>
    <row r="244" spans="1:22" s="46" customFormat="1" ht="20.100000000000001" customHeight="1">
      <c r="A244" s="147"/>
      <c r="B244" s="57"/>
      <c r="C244" s="56"/>
      <c r="D244" s="55"/>
      <c r="E244" s="51"/>
      <c r="F244" s="52"/>
      <c r="G244" s="54"/>
      <c r="H244" s="54"/>
      <c r="I244" s="54"/>
      <c r="J244" s="54"/>
      <c r="K244" s="54"/>
      <c r="L244" s="54"/>
      <c r="M244" s="54"/>
      <c r="N244" s="54"/>
      <c r="O244" s="54"/>
      <c r="P244" s="154"/>
      <c r="Q244" s="155"/>
      <c r="R244" s="154"/>
      <c r="S244" s="155"/>
      <c r="T244" s="155"/>
      <c r="U244" s="155"/>
      <c r="V244" s="156"/>
    </row>
    <row r="245" spans="1:22" s="46" customFormat="1" ht="20.100000000000001" customHeight="1">
      <c r="A245" s="147"/>
      <c r="B245" s="57"/>
      <c r="C245" s="56"/>
      <c r="D245" s="55"/>
      <c r="E245" s="51"/>
      <c r="F245" s="52"/>
      <c r="G245" s="54"/>
      <c r="H245" s="54"/>
      <c r="I245" s="54"/>
      <c r="J245" s="54"/>
      <c r="K245" s="54"/>
      <c r="L245" s="54"/>
      <c r="M245" s="54"/>
      <c r="N245" s="54"/>
      <c r="O245" s="54"/>
      <c r="P245" s="154"/>
      <c r="Q245" s="155"/>
      <c r="R245" s="154"/>
      <c r="S245" s="155"/>
      <c r="T245" s="155"/>
      <c r="U245" s="155"/>
      <c r="V245" s="156"/>
    </row>
    <row r="246" spans="1:22" s="46" customFormat="1" ht="20.100000000000001" customHeight="1">
      <c r="A246" s="147"/>
      <c r="B246" s="57"/>
      <c r="C246" s="56"/>
      <c r="D246" s="55"/>
      <c r="E246" s="51"/>
      <c r="F246" s="52"/>
      <c r="G246" s="54"/>
      <c r="H246" s="54"/>
      <c r="I246" s="54"/>
      <c r="J246" s="54"/>
      <c r="K246" s="54"/>
      <c r="L246" s="54"/>
      <c r="M246" s="54"/>
      <c r="N246" s="54"/>
      <c r="O246" s="54"/>
      <c r="P246" s="154"/>
      <c r="Q246" s="155"/>
      <c r="R246" s="154"/>
      <c r="S246" s="155"/>
      <c r="T246" s="155"/>
      <c r="U246" s="155"/>
      <c r="V246" s="156"/>
    </row>
    <row r="247" spans="1:22" s="46" customFormat="1" ht="20.100000000000001" customHeight="1">
      <c r="A247" s="147"/>
      <c r="B247" s="57"/>
      <c r="C247" s="56"/>
      <c r="D247" s="55"/>
      <c r="E247" s="51"/>
      <c r="F247" s="52"/>
      <c r="G247" s="54"/>
      <c r="H247" s="54"/>
      <c r="I247" s="54"/>
      <c r="J247" s="54"/>
      <c r="K247" s="54"/>
      <c r="L247" s="54"/>
      <c r="M247" s="54"/>
      <c r="N247" s="54"/>
      <c r="O247" s="54"/>
      <c r="P247" s="154"/>
      <c r="Q247" s="155"/>
      <c r="R247" s="154"/>
      <c r="S247" s="155"/>
      <c r="T247" s="155"/>
      <c r="U247" s="155"/>
      <c r="V247" s="156"/>
    </row>
    <row r="248" spans="1:22" s="46" customFormat="1" ht="20.100000000000001" customHeight="1">
      <c r="A248" s="195" t="str">
        <f>+B222</f>
        <v>7. 선박해상진수 및 이동</v>
      </c>
      <c r="B248" s="183" t="s">
        <v>26</v>
      </c>
      <c r="C248" s="184"/>
      <c r="D248" s="185"/>
      <c r="E248" s="186"/>
      <c r="F248" s="187"/>
      <c r="G248" s="188"/>
      <c r="H248" s="188">
        <f>H226</f>
        <v>0</v>
      </c>
      <c r="I248" s="188"/>
      <c r="J248" s="188">
        <f>J226</f>
        <v>0</v>
      </c>
      <c r="K248" s="188"/>
      <c r="L248" s="188">
        <f>L226</f>
        <v>0</v>
      </c>
      <c r="M248" s="188"/>
      <c r="N248" s="188">
        <f>+H248+J248+L248</f>
        <v>0</v>
      </c>
      <c r="O248" s="186"/>
      <c r="P248" s="146"/>
      <c r="Q248" s="146"/>
      <c r="R248" s="146"/>
      <c r="S248" s="146"/>
      <c r="T248" s="146"/>
      <c r="U248" s="146"/>
      <c r="V248" s="146"/>
    </row>
    <row r="249" spans="1:22" s="46" customFormat="1" ht="20.100000000000001" customHeight="1">
      <c r="A249" s="147"/>
      <c r="B249" s="47" t="s">
        <v>988</v>
      </c>
      <c r="C249" s="157"/>
      <c r="D249" s="49" t="s">
        <v>981</v>
      </c>
      <c r="E249" s="51"/>
      <c r="F249" s="52"/>
      <c r="G249" s="54"/>
      <c r="H249" s="54"/>
      <c r="I249" s="54"/>
      <c r="J249" s="54"/>
      <c r="K249" s="54"/>
      <c r="L249" s="54"/>
      <c r="M249" s="54"/>
      <c r="N249" s="54"/>
      <c r="O249" s="54"/>
      <c r="P249" s="154"/>
      <c r="Q249" s="155"/>
      <c r="R249" s="154"/>
      <c r="S249" s="155"/>
      <c r="T249" s="155"/>
      <c r="U249" s="155"/>
      <c r="V249" s="255"/>
    </row>
    <row r="250" spans="1:22" s="46" customFormat="1" ht="20.100000000000001" customHeight="1">
      <c r="A250" s="147"/>
      <c r="B250" s="47" t="s">
        <v>1062</v>
      </c>
      <c r="C250" s="56"/>
      <c r="D250" s="55"/>
      <c r="E250" s="51" t="str">
        <f t="shared" ref="E250:E257" si="132">+CONCATENATE(B250,C250,D250)</f>
        <v>8-1. 가설물</v>
      </c>
      <c r="F250" s="52"/>
      <c r="G250" s="54"/>
      <c r="H250" s="54"/>
      <c r="I250" s="54"/>
      <c r="J250" s="54"/>
      <c r="K250" s="54"/>
      <c r="L250" s="54"/>
      <c r="M250" s="54"/>
      <c r="N250" s="54"/>
      <c r="O250" s="54"/>
      <c r="P250" s="154"/>
      <c r="Q250" s="155"/>
      <c r="R250" s="154"/>
      <c r="S250" s="155"/>
      <c r="T250" s="155"/>
      <c r="U250" s="155"/>
      <c r="V250" s="255"/>
    </row>
    <row r="251" spans="1:22" s="46" customFormat="1" ht="20.100000000000001" customHeight="1">
      <c r="A251" s="147"/>
      <c r="B251" s="56" t="s">
        <v>1063</v>
      </c>
      <c r="C251" s="54" t="s">
        <v>1090</v>
      </c>
      <c r="D251" s="55" t="s">
        <v>1102</v>
      </c>
      <c r="E251" s="51" t="str">
        <f t="shared" si="132"/>
        <v>가설사무소3.0×12.0, 콘테이너, 6개월사용시개</v>
      </c>
      <c r="F251" s="149">
        <v>1</v>
      </c>
      <c r="G251" s="54">
        <f>+VLOOKUP($E:$E,설치일위집!$A:$I,6,FALSE)</f>
        <v>0</v>
      </c>
      <c r="H251" s="54">
        <f t="shared" ref="H251:H252" si="133">+TRUNC(F251*G251,0)</f>
        <v>0</v>
      </c>
      <c r="I251" s="54">
        <f>+VLOOKUP($E:$E,설치일위집!$A:$I,7,FALSE)</f>
        <v>0</v>
      </c>
      <c r="J251" s="54">
        <f t="shared" ref="J251:J252" si="134">+TRUNC(F251*I251,0)</f>
        <v>0</v>
      </c>
      <c r="K251" s="54">
        <f>+VLOOKUP($E:$E,설치일위집!$A:$I,8,FALSE)</f>
        <v>0</v>
      </c>
      <c r="L251" s="54">
        <f t="shared" ref="L251:L252" si="135">+TRUNC(F251*K251,0)</f>
        <v>0</v>
      </c>
      <c r="M251" s="54">
        <f t="shared" ref="M251:M252" si="136">+G251+I251+K251</f>
        <v>0</v>
      </c>
      <c r="N251" s="54">
        <f t="shared" ref="N251:N252" si="137">+H251+J251+L251</f>
        <v>0</v>
      </c>
      <c r="O251" s="54" t="str">
        <f>+"일위"&amp;VLOOKUP($E:$E,설치일위집!$A:$I,2,FALSE)&amp;"호표"</f>
        <v>일위48호표</v>
      </c>
      <c r="P251" s="154"/>
      <c r="Q251" s="155"/>
      <c r="R251" s="154"/>
      <c r="S251" s="155"/>
      <c r="T251" s="155"/>
      <c r="U251" s="155"/>
      <c r="V251" s="156"/>
    </row>
    <row r="252" spans="1:22" s="46" customFormat="1" ht="20.100000000000001" customHeight="1">
      <c r="A252" s="147"/>
      <c r="B252" s="56" t="s">
        <v>1064</v>
      </c>
      <c r="C252" s="54" t="s">
        <v>1090</v>
      </c>
      <c r="D252" s="55" t="s">
        <v>689</v>
      </c>
      <c r="E252" s="51" t="str">
        <f t="shared" si="132"/>
        <v>가설창고3.0×12.0, 콘테이너, 6개월사용시개</v>
      </c>
      <c r="F252" s="149">
        <v>1</v>
      </c>
      <c r="G252" s="54">
        <f>+VLOOKUP($E:$E,설치일위집!$A:$I,6,FALSE)</f>
        <v>0</v>
      </c>
      <c r="H252" s="54">
        <f t="shared" si="133"/>
        <v>0</v>
      </c>
      <c r="I252" s="54">
        <f>+VLOOKUP($E:$E,설치일위집!$A:$I,7,FALSE)</f>
        <v>0</v>
      </c>
      <c r="J252" s="54">
        <f t="shared" si="134"/>
        <v>0</v>
      </c>
      <c r="K252" s="54">
        <f>+VLOOKUP($E:$E,설치일위집!$A:$I,8,FALSE)</f>
        <v>0</v>
      </c>
      <c r="L252" s="54">
        <f t="shared" si="135"/>
        <v>0</v>
      </c>
      <c r="M252" s="54">
        <f t="shared" si="136"/>
        <v>0</v>
      </c>
      <c r="N252" s="54">
        <f t="shared" si="137"/>
        <v>0</v>
      </c>
      <c r="O252" s="54" t="str">
        <f>+"일위"&amp;VLOOKUP($E:$E,설치일위집!$A:$I,2,FALSE)&amp;"호표"</f>
        <v>일위49호표</v>
      </c>
      <c r="P252" s="154"/>
      <c r="Q252" s="155"/>
      <c r="R252" s="154"/>
      <c r="S252" s="155"/>
      <c r="T252" s="155"/>
      <c r="U252" s="155"/>
      <c r="V252" s="156"/>
    </row>
    <row r="253" spans="1:22" s="46" customFormat="1" ht="20.100000000000001" customHeight="1">
      <c r="A253" s="147"/>
      <c r="B253" s="56"/>
      <c r="C253" s="56"/>
      <c r="D253" s="55"/>
      <c r="E253" s="51" t="str">
        <f t="shared" si="132"/>
        <v/>
      </c>
      <c r="F253" s="52"/>
      <c r="G253" s="54"/>
      <c r="H253" s="54"/>
      <c r="I253" s="54"/>
      <c r="J253" s="54"/>
      <c r="K253" s="54"/>
      <c r="L253" s="54"/>
      <c r="M253" s="54"/>
      <c r="N253" s="54"/>
      <c r="O253" s="54"/>
      <c r="P253" s="154"/>
      <c r="Q253" s="155"/>
      <c r="R253" s="154"/>
      <c r="S253" s="155"/>
      <c r="T253" s="155"/>
      <c r="U253" s="155"/>
      <c r="V253" s="156"/>
    </row>
    <row r="254" spans="1:22" s="46" customFormat="1" ht="20.100000000000001" customHeight="1">
      <c r="A254" s="147"/>
      <c r="B254" s="177" t="s">
        <v>760</v>
      </c>
      <c r="C254" s="178"/>
      <c r="D254" s="179"/>
      <c r="E254" s="180" t="str">
        <f t="shared" si="132"/>
        <v>소 계</v>
      </c>
      <c r="F254" s="181"/>
      <c r="G254" s="182"/>
      <c r="H254" s="182">
        <f>SUM(H251:H253)</f>
        <v>0</v>
      </c>
      <c r="I254" s="182"/>
      <c r="J254" s="182">
        <f>SUM(J251:J253)</f>
        <v>0</v>
      </c>
      <c r="K254" s="182"/>
      <c r="L254" s="182">
        <f>SUM(L251:L253)</f>
        <v>0</v>
      </c>
      <c r="M254" s="182"/>
      <c r="N254" s="182">
        <f t="shared" ref="N254" si="138">+H254+J254+L254</f>
        <v>0</v>
      </c>
      <c r="O254" s="182"/>
      <c r="P254" s="154"/>
      <c r="Q254" s="155"/>
      <c r="R254" s="154"/>
      <c r="S254" s="155"/>
      <c r="T254" s="155"/>
      <c r="U254" s="155"/>
      <c r="V254" s="156"/>
    </row>
    <row r="255" spans="1:22" s="46" customFormat="1" ht="20.100000000000001" customHeight="1">
      <c r="A255" s="147"/>
      <c r="B255" s="56"/>
      <c r="C255" s="56"/>
      <c r="D255" s="55"/>
      <c r="E255" s="51" t="str">
        <f t="shared" si="132"/>
        <v/>
      </c>
      <c r="F255" s="52"/>
      <c r="G255" s="54"/>
      <c r="H255" s="54"/>
      <c r="I255" s="54"/>
      <c r="J255" s="54"/>
      <c r="K255" s="54"/>
      <c r="L255" s="54"/>
      <c r="M255" s="54"/>
      <c r="N255" s="54"/>
      <c r="O255" s="54"/>
      <c r="P255" s="154"/>
      <c r="Q255" s="155"/>
      <c r="R255" s="154"/>
      <c r="S255" s="155"/>
      <c r="T255" s="155"/>
      <c r="U255" s="155"/>
      <c r="V255" s="156"/>
    </row>
    <row r="256" spans="1:22" s="46" customFormat="1" ht="20.100000000000001" customHeight="1">
      <c r="A256" s="147"/>
      <c r="B256" s="47" t="s">
        <v>1068</v>
      </c>
      <c r="C256" s="56"/>
      <c r="D256" s="55"/>
      <c r="E256" s="51" t="str">
        <f t="shared" si="132"/>
        <v>8-2. 난간 제작조립설치</v>
      </c>
      <c r="F256" s="52"/>
      <c r="G256" s="54"/>
      <c r="H256" s="54"/>
      <c r="I256" s="54"/>
      <c r="J256" s="54"/>
      <c r="K256" s="54"/>
      <c r="L256" s="54"/>
      <c r="M256" s="54"/>
      <c r="N256" s="54"/>
      <c r="O256" s="54"/>
      <c r="P256" s="154"/>
      <c r="Q256" s="155"/>
      <c r="R256" s="154"/>
      <c r="S256" s="155"/>
      <c r="T256" s="155"/>
      <c r="U256" s="155"/>
      <c r="V256" s="156"/>
    </row>
    <row r="257" spans="1:22" s="46" customFormat="1" ht="20.100000000000001" customHeight="1">
      <c r="A257" s="147"/>
      <c r="B257" s="56" t="s">
        <v>1065</v>
      </c>
      <c r="C257" s="56"/>
      <c r="D257" s="55" t="s">
        <v>788</v>
      </c>
      <c r="E257" s="51" t="str">
        <f t="shared" si="132"/>
        <v>어초표시깃 제작 설치개소</v>
      </c>
      <c r="F257" s="149">
        <v>1</v>
      </c>
      <c r="G257" s="54">
        <f>+VLOOKUP($E:$E,설치일위집!$A:$I,6,FALSE)</f>
        <v>0</v>
      </c>
      <c r="H257" s="54">
        <f t="shared" ref="H257" si="139">+TRUNC(F257*G257,0)</f>
        <v>0</v>
      </c>
      <c r="I257" s="54">
        <f>+VLOOKUP($E:$E,설치일위집!$A:$I,7,FALSE)</f>
        <v>0</v>
      </c>
      <c r="J257" s="54">
        <f t="shared" ref="J257" si="140">+TRUNC(F257*I257,0)</f>
        <v>0</v>
      </c>
      <c r="K257" s="54">
        <f>+VLOOKUP($E:$E,설치일위집!$A:$I,8,FALSE)</f>
        <v>0</v>
      </c>
      <c r="L257" s="54">
        <f t="shared" ref="L257" si="141">+TRUNC(F257*K257,0)</f>
        <v>0</v>
      </c>
      <c r="M257" s="54">
        <f t="shared" ref="M257" si="142">+G257+I257+K257</f>
        <v>0</v>
      </c>
      <c r="N257" s="54">
        <f t="shared" ref="N257" si="143">+H257+J257+L257</f>
        <v>0</v>
      </c>
      <c r="O257" s="54" t="str">
        <f>+"일위"&amp;VLOOKUP($E:$E,설치일위집!$A:$I,2,FALSE)&amp;"호표"</f>
        <v>일위6호표</v>
      </c>
      <c r="P257" s="154"/>
      <c r="Q257" s="155"/>
      <c r="R257" s="154"/>
      <c r="S257" s="155"/>
      <c r="T257" s="155"/>
      <c r="U257" s="155"/>
      <c r="V257" s="156"/>
    </row>
    <row r="258" spans="1:22" s="46" customFormat="1" ht="20.100000000000001" customHeight="1">
      <c r="A258" s="147"/>
      <c r="B258" s="56" t="s">
        <v>1066</v>
      </c>
      <c r="C258" s="56"/>
      <c r="D258" s="55" t="s">
        <v>788</v>
      </c>
      <c r="E258" s="51" t="str">
        <f t="shared" ref="E258" si="144">+CONCATENATE(B258,C258,D258)</f>
        <v>어초표시판 제작 설치개소</v>
      </c>
      <c r="F258" s="149">
        <v>1</v>
      </c>
      <c r="G258" s="54">
        <f>+VLOOKUP($E:$E,설치일위집!$A:$I,6,FALSE)</f>
        <v>0</v>
      </c>
      <c r="H258" s="54">
        <f t="shared" ref="H258" si="145">+TRUNC(F258*G258,0)</f>
        <v>0</v>
      </c>
      <c r="I258" s="54">
        <f>+VLOOKUP($E:$E,설치일위집!$A:$I,7,FALSE)</f>
        <v>0</v>
      </c>
      <c r="J258" s="54">
        <f t="shared" ref="J258" si="146">+TRUNC(F258*I258,0)</f>
        <v>0</v>
      </c>
      <c r="K258" s="54">
        <f>+VLOOKUP($E:$E,설치일위집!$A:$I,8,FALSE)</f>
        <v>0</v>
      </c>
      <c r="L258" s="54">
        <f t="shared" ref="L258" si="147">+TRUNC(F258*K258,0)</f>
        <v>0</v>
      </c>
      <c r="M258" s="54">
        <f t="shared" ref="M258" si="148">+G258+I258+K258</f>
        <v>0</v>
      </c>
      <c r="N258" s="54">
        <f t="shared" ref="N258" si="149">+H258+J258+L258</f>
        <v>0</v>
      </c>
      <c r="O258" s="54" t="str">
        <f>+"일위"&amp;VLOOKUP($E:$E,설치일위집!$A:$I,2,FALSE)&amp;"호표"</f>
        <v>일위7호표</v>
      </c>
      <c r="P258" s="154"/>
      <c r="Q258" s="155"/>
      <c r="R258" s="154"/>
      <c r="S258" s="155"/>
      <c r="T258" s="155"/>
      <c r="U258" s="155"/>
      <c r="V258" s="156"/>
    </row>
    <row r="259" spans="1:22" s="46" customFormat="1" ht="20.100000000000001" customHeight="1">
      <c r="A259" s="147"/>
      <c r="B259" s="56"/>
      <c r="C259" s="56"/>
      <c r="D259" s="55"/>
      <c r="E259" s="51"/>
      <c r="F259" s="52"/>
      <c r="G259" s="54"/>
      <c r="H259" s="54"/>
      <c r="I259" s="54"/>
      <c r="J259" s="54"/>
      <c r="K259" s="54"/>
      <c r="L259" s="54"/>
      <c r="M259" s="54"/>
      <c r="N259" s="54"/>
      <c r="O259" s="54"/>
      <c r="P259" s="154"/>
      <c r="Q259" s="155"/>
      <c r="R259" s="154"/>
      <c r="S259" s="155"/>
      <c r="T259" s="155"/>
      <c r="U259" s="155"/>
      <c r="V259" s="156"/>
    </row>
    <row r="260" spans="1:22" s="46" customFormat="1" ht="20.100000000000001" customHeight="1">
      <c r="A260" s="147"/>
      <c r="B260" s="177" t="s">
        <v>760</v>
      </c>
      <c r="C260" s="178"/>
      <c r="D260" s="179"/>
      <c r="E260" s="180"/>
      <c r="F260" s="181"/>
      <c r="G260" s="182"/>
      <c r="H260" s="182">
        <f>SUM(H257:H259)</f>
        <v>0</v>
      </c>
      <c r="I260" s="182"/>
      <c r="J260" s="182">
        <f>SUM(J257:J259)</f>
        <v>0</v>
      </c>
      <c r="K260" s="182"/>
      <c r="L260" s="182">
        <f>SUM(L257:L259)</f>
        <v>0</v>
      </c>
      <c r="M260" s="182"/>
      <c r="N260" s="182">
        <f t="shared" ref="N260" si="150">+H260+J260+L260</f>
        <v>0</v>
      </c>
      <c r="O260" s="182"/>
      <c r="P260" s="154"/>
      <c r="Q260" s="155"/>
      <c r="R260" s="154"/>
      <c r="S260" s="155"/>
      <c r="T260" s="155"/>
      <c r="U260" s="155"/>
      <c r="V260" s="156"/>
    </row>
    <row r="261" spans="1:22" s="46" customFormat="1" ht="20.100000000000001" customHeight="1">
      <c r="A261" s="147"/>
      <c r="B261" s="56"/>
      <c r="C261" s="56"/>
      <c r="D261" s="55"/>
      <c r="E261" s="51" t="str">
        <f t="shared" ref="E261:E263" si="151">+CONCATENATE(B261,C261,D261)</f>
        <v/>
      </c>
      <c r="F261" s="52"/>
      <c r="G261" s="54"/>
      <c r="H261" s="54"/>
      <c r="I261" s="54"/>
      <c r="J261" s="54"/>
      <c r="K261" s="54"/>
      <c r="L261" s="54"/>
      <c r="M261" s="54"/>
      <c r="N261" s="54"/>
      <c r="O261" s="54"/>
      <c r="P261" s="154"/>
      <c r="Q261" s="155"/>
      <c r="R261" s="154"/>
      <c r="S261" s="155"/>
      <c r="T261" s="155"/>
      <c r="U261" s="155"/>
      <c r="V261" s="156"/>
    </row>
    <row r="262" spans="1:22" s="46" customFormat="1" ht="20.100000000000001" customHeight="1">
      <c r="A262" s="147"/>
      <c r="B262" s="47" t="s">
        <v>1069</v>
      </c>
      <c r="C262" s="56"/>
      <c r="D262" s="55"/>
      <c r="E262" s="51" t="str">
        <f t="shared" si="151"/>
        <v>8-3. 운반</v>
      </c>
      <c r="F262" s="52"/>
      <c r="G262" s="54"/>
      <c r="H262" s="54"/>
      <c r="I262" s="54"/>
      <c r="J262" s="54"/>
      <c r="K262" s="54"/>
      <c r="L262" s="54"/>
      <c r="M262" s="54"/>
      <c r="N262" s="54"/>
      <c r="O262" s="54"/>
      <c r="P262" s="154"/>
      <c r="Q262" s="155"/>
      <c r="R262" s="154"/>
      <c r="S262" s="155"/>
      <c r="T262" s="155"/>
      <c r="U262" s="155"/>
      <c r="V262" s="156"/>
    </row>
    <row r="263" spans="1:22" s="46" customFormat="1" ht="20.100000000000001" customHeight="1">
      <c r="A263" s="147"/>
      <c r="B263" s="56" t="s">
        <v>1067</v>
      </c>
      <c r="C263" s="56"/>
      <c r="D263" s="55" t="s">
        <v>1060</v>
      </c>
      <c r="E263" s="51" t="str">
        <f t="shared" si="151"/>
        <v>중기운반비식</v>
      </c>
      <c r="F263" s="149">
        <v>1</v>
      </c>
      <c r="G263" s="54">
        <f>+VLOOKUP($E:$E,설치일위집!$A:$I,6,FALSE)</f>
        <v>0</v>
      </c>
      <c r="H263" s="54">
        <f t="shared" ref="H263" si="152">+TRUNC(F263*G263,0)</f>
        <v>0</v>
      </c>
      <c r="I263" s="54">
        <f>+VLOOKUP($E:$E,설치일위집!$A:$I,7,FALSE)</f>
        <v>0</v>
      </c>
      <c r="J263" s="54">
        <f t="shared" ref="J263" si="153">+TRUNC(F263*I263,0)</f>
        <v>0</v>
      </c>
      <c r="K263" s="54">
        <f>+VLOOKUP($E:$E,설치일위집!$A:$I,8,FALSE)</f>
        <v>0</v>
      </c>
      <c r="L263" s="54">
        <f t="shared" ref="L263" si="154">+TRUNC(F263*K263,0)</f>
        <v>0</v>
      </c>
      <c r="M263" s="54">
        <f t="shared" ref="M263" si="155">+G263+I263+K263</f>
        <v>0</v>
      </c>
      <c r="N263" s="54">
        <f t="shared" ref="N263" si="156">+H263+J263+L263</f>
        <v>0</v>
      </c>
      <c r="O263" s="54" t="str">
        <f>+"일위"&amp;VLOOKUP($E:$E,설치일위집!$A:$I,2,FALSE)&amp;"호표"</f>
        <v>일위54호표</v>
      </c>
      <c r="P263" s="154"/>
      <c r="Q263" s="155"/>
      <c r="R263" s="154"/>
      <c r="S263" s="155"/>
      <c r="T263" s="155"/>
      <c r="U263" s="155"/>
      <c r="V263" s="156"/>
    </row>
    <row r="264" spans="1:22" s="46" customFormat="1" ht="20.100000000000001" customHeight="1">
      <c r="A264" s="147"/>
      <c r="B264" s="56"/>
      <c r="C264" s="56"/>
      <c r="D264" s="55"/>
      <c r="E264" s="51"/>
      <c r="F264" s="52"/>
      <c r="G264" s="54"/>
      <c r="H264" s="54"/>
      <c r="I264" s="54"/>
      <c r="J264" s="54"/>
      <c r="K264" s="54"/>
      <c r="L264" s="54"/>
      <c r="M264" s="54"/>
      <c r="N264" s="54"/>
      <c r="O264" s="54"/>
      <c r="P264" s="154"/>
      <c r="Q264" s="155"/>
      <c r="R264" s="154"/>
      <c r="S264" s="155"/>
      <c r="T264" s="155"/>
      <c r="U264" s="155"/>
      <c r="V264" s="156"/>
    </row>
    <row r="265" spans="1:22" s="46" customFormat="1" ht="20.100000000000001" customHeight="1">
      <c r="A265" s="147"/>
      <c r="B265" s="177" t="s">
        <v>760</v>
      </c>
      <c r="C265" s="178"/>
      <c r="D265" s="179"/>
      <c r="E265" s="180"/>
      <c r="F265" s="181"/>
      <c r="G265" s="182"/>
      <c r="H265" s="182">
        <f>SUM(H263:H264)</f>
        <v>0</v>
      </c>
      <c r="I265" s="182"/>
      <c r="J265" s="182">
        <f>SUM(J263:J264)</f>
        <v>0</v>
      </c>
      <c r="K265" s="182"/>
      <c r="L265" s="182">
        <f>SUM(L263:L264)</f>
        <v>0</v>
      </c>
      <c r="M265" s="182"/>
      <c r="N265" s="182">
        <f t="shared" ref="N265" si="157">+H265+J265+L265</f>
        <v>0</v>
      </c>
      <c r="O265" s="182"/>
      <c r="P265" s="154"/>
      <c r="Q265" s="155"/>
      <c r="R265" s="154"/>
      <c r="S265" s="155"/>
      <c r="T265" s="155"/>
      <c r="U265" s="155"/>
      <c r="V265" s="156"/>
    </row>
    <row r="266" spans="1:22" s="46" customFormat="1" ht="20.100000000000001" customHeight="1">
      <c r="A266" s="147"/>
      <c r="B266" s="57"/>
      <c r="C266" s="56"/>
      <c r="D266" s="55"/>
      <c r="E266" s="51"/>
      <c r="F266" s="52"/>
      <c r="G266" s="54"/>
      <c r="H266" s="54"/>
      <c r="I266" s="54"/>
      <c r="J266" s="54"/>
      <c r="K266" s="54"/>
      <c r="L266" s="54"/>
      <c r="M266" s="54"/>
      <c r="N266" s="54"/>
      <c r="O266" s="54"/>
      <c r="P266" s="154"/>
      <c r="Q266" s="155"/>
      <c r="R266" s="154"/>
      <c r="S266" s="155"/>
      <c r="T266" s="155"/>
      <c r="U266" s="155"/>
      <c r="V266" s="156"/>
    </row>
    <row r="267" spans="1:22" s="46" customFormat="1" ht="20.100000000000001" customHeight="1">
      <c r="A267" s="147"/>
      <c r="B267" s="57"/>
      <c r="C267" s="56"/>
      <c r="D267" s="55"/>
      <c r="E267" s="51"/>
      <c r="F267" s="52"/>
      <c r="G267" s="54"/>
      <c r="H267" s="54"/>
      <c r="I267" s="54"/>
      <c r="J267" s="54"/>
      <c r="K267" s="54"/>
      <c r="L267" s="54"/>
      <c r="M267" s="54"/>
      <c r="N267" s="54"/>
      <c r="O267" s="54"/>
      <c r="P267" s="154"/>
      <c r="Q267" s="155"/>
      <c r="R267" s="154"/>
      <c r="S267" s="155"/>
      <c r="T267" s="155"/>
      <c r="U267" s="155"/>
      <c r="V267" s="156"/>
    </row>
    <row r="268" spans="1:22" s="46" customFormat="1" ht="20.100000000000001" customHeight="1">
      <c r="A268" s="147"/>
      <c r="B268" s="57"/>
      <c r="C268" s="56"/>
      <c r="D268" s="55"/>
      <c r="E268" s="51"/>
      <c r="F268" s="52"/>
      <c r="G268" s="54"/>
      <c r="H268" s="54"/>
      <c r="I268" s="54"/>
      <c r="J268" s="54"/>
      <c r="K268" s="54"/>
      <c r="L268" s="54"/>
      <c r="M268" s="54"/>
      <c r="N268" s="54"/>
      <c r="O268" s="54"/>
      <c r="P268" s="154"/>
      <c r="Q268" s="155"/>
      <c r="R268" s="154"/>
      <c r="S268" s="155"/>
      <c r="T268" s="155"/>
      <c r="U268" s="155"/>
      <c r="V268" s="156"/>
    </row>
    <row r="269" spans="1:22" s="46" customFormat="1" ht="20.100000000000001" customHeight="1">
      <c r="A269" s="147"/>
      <c r="B269" s="57"/>
      <c r="C269" s="56"/>
      <c r="D269" s="55"/>
      <c r="E269" s="51"/>
      <c r="F269" s="52"/>
      <c r="G269" s="54"/>
      <c r="H269" s="54"/>
      <c r="I269" s="54"/>
      <c r="J269" s="54"/>
      <c r="K269" s="54"/>
      <c r="L269" s="54"/>
      <c r="M269" s="54"/>
      <c r="N269" s="54"/>
      <c r="O269" s="54"/>
      <c r="P269" s="154"/>
      <c r="Q269" s="155"/>
      <c r="R269" s="154"/>
      <c r="S269" s="155"/>
      <c r="T269" s="155"/>
      <c r="U269" s="155"/>
      <c r="V269" s="156"/>
    </row>
    <row r="270" spans="1:22" s="46" customFormat="1" ht="20.100000000000001" customHeight="1">
      <c r="A270" s="147"/>
      <c r="B270" s="57"/>
      <c r="C270" s="56"/>
      <c r="D270" s="55"/>
      <c r="E270" s="51"/>
      <c r="F270" s="52"/>
      <c r="G270" s="54"/>
      <c r="H270" s="54"/>
      <c r="I270" s="54"/>
      <c r="J270" s="54"/>
      <c r="K270" s="54"/>
      <c r="L270" s="54"/>
      <c r="M270" s="54"/>
      <c r="N270" s="54"/>
      <c r="O270" s="54"/>
      <c r="P270" s="154"/>
      <c r="Q270" s="155"/>
      <c r="R270" s="154"/>
      <c r="S270" s="155"/>
      <c r="T270" s="155"/>
      <c r="U270" s="155"/>
      <c r="V270" s="156"/>
    </row>
    <row r="271" spans="1:22" s="46" customFormat="1" ht="20.100000000000001" customHeight="1">
      <c r="A271" s="147"/>
      <c r="B271" s="57"/>
      <c r="C271" s="56"/>
      <c r="D271" s="55"/>
      <c r="E271" s="51"/>
      <c r="F271" s="52"/>
      <c r="G271" s="54"/>
      <c r="H271" s="54"/>
      <c r="I271" s="54"/>
      <c r="J271" s="54"/>
      <c r="K271" s="54"/>
      <c r="L271" s="54"/>
      <c r="M271" s="54"/>
      <c r="N271" s="54"/>
      <c r="O271" s="54"/>
      <c r="P271" s="154"/>
      <c r="Q271" s="155"/>
      <c r="R271" s="154"/>
      <c r="S271" s="155"/>
      <c r="T271" s="155"/>
      <c r="U271" s="155"/>
      <c r="V271" s="156"/>
    </row>
    <row r="272" spans="1:22" s="46" customFormat="1" ht="20.100000000000001" customHeight="1">
      <c r="A272" s="147"/>
      <c r="B272" s="57"/>
      <c r="C272" s="56"/>
      <c r="D272" s="55"/>
      <c r="E272" s="51"/>
      <c r="F272" s="52"/>
      <c r="G272" s="54"/>
      <c r="H272" s="54"/>
      <c r="I272" s="54"/>
      <c r="J272" s="54"/>
      <c r="K272" s="54"/>
      <c r="L272" s="54"/>
      <c r="M272" s="54"/>
      <c r="N272" s="54"/>
      <c r="O272" s="54"/>
      <c r="P272" s="154"/>
      <c r="Q272" s="155"/>
      <c r="R272" s="154"/>
      <c r="S272" s="155"/>
      <c r="T272" s="155"/>
      <c r="U272" s="155"/>
      <c r="V272" s="156"/>
    </row>
    <row r="273" spans="1:22" s="46" customFormat="1" ht="20.100000000000001" customHeight="1">
      <c r="A273" s="147"/>
      <c r="B273" s="57"/>
      <c r="C273" s="56"/>
      <c r="D273" s="55"/>
      <c r="E273" s="51"/>
      <c r="F273" s="52"/>
      <c r="G273" s="54"/>
      <c r="H273" s="54"/>
      <c r="I273" s="54"/>
      <c r="J273" s="54"/>
      <c r="K273" s="54"/>
      <c r="L273" s="54"/>
      <c r="M273" s="54"/>
      <c r="N273" s="54"/>
      <c r="O273" s="54"/>
      <c r="P273" s="154"/>
      <c r="Q273" s="155"/>
      <c r="R273" s="154"/>
      <c r="S273" s="155"/>
      <c r="T273" s="155"/>
      <c r="U273" s="155"/>
      <c r="V273" s="156"/>
    </row>
    <row r="274" spans="1:22" s="46" customFormat="1" ht="20.100000000000001" customHeight="1">
      <c r="A274" s="195" t="str">
        <f>+B249</f>
        <v>8. 부대공</v>
      </c>
      <c r="B274" s="183" t="s">
        <v>26</v>
      </c>
      <c r="C274" s="184"/>
      <c r="D274" s="185"/>
      <c r="E274" s="186"/>
      <c r="F274" s="187"/>
      <c r="G274" s="188"/>
      <c r="H274" s="188">
        <f>+H260+H254+H265</f>
        <v>0</v>
      </c>
      <c r="I274" s="188"/>
      <c r="J274" s="188">
        <f>+J260+J254+J265</f>
        <v>0</v>
      </c>
      <c r="K274" s="188"/>
      <c r="L274" s="188">
        <f>+L260+L254+L265</f>
        <v>0</v>
      </c>
      <c r="M274" s="188"/>
      <c r="N274" s="188">
        <f>+H274+J274+L274</f>
        <v>0</v>
      </c>
      <c r="O274" s="186"/>
      <c r="P274" s="146"/>
      <c r="Q274" s="146"/>
      <c r="R274" s="146"/>
      <c r="S274" s="146"/>
      <c r="T274" s="146"/>
      <c r="U274" s="146"/>
      <c r="V274" s="146"/>
    </row>
  </sheetData>
  <mergeCells count="10">
    <mergeCell ref="B1:O1"/>
    <mergeCell ref="B4:B5"/>
    <mergeCell ref="C4:C5"/>
    <mergeCell ref="D4:D5"/>
    <mergeCell ref="F4:F5"/>
    <mergeCell ref="G4:H4"/>
    <mergeCell ref="I4:J4"/>
    <mergeCell ref="K4:L4"/>
    <mergeCell ref="M4:N4"/>
    <mergeCell ref="O4:O5"/>
  </mergeCells>
  <phoneticPr fontId="2" type="noConversion"/>
  <printOptions horizontalCentered="1"/>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22</vt:i4>
      </vt:variant>
      <vt:variant>
        <vt:lpstr>이름이 지정된 범위</vt:lpstr>
      </vt:variant>
      <vt:variant>
        <vt:i4>17</vt:i4>
      </vt:variant>
    </vt:vector>
  </HeadingPairs>
  <TitlesOfParts>
    <vt:vector size="39" baseType="lpstr">
      <vt:lpstr>1</vt:lpstr>
      <vt:lpstr>결과</vt:lpstr>
      <vt:lpstr>2</vt:lpstr>
      <vt:lpstr>개요</vt:lpstr>
      <vt:lpstr>3</vt:lpstr>
      <vt:lpstr>기준</vt:lpstr>
      <vt:lpstr>4</vt:lpstr>
      <vt:lpstr>원가계산서</vt:lpstr>
      <vt:lpstr>설치내역</vt:lpstr>
      <vt:lpstr>설치일위집</vt:lpstr>
      <vt:lpstr>설치일위</vt:lpstr>
      <vt:lpstr>일위대가_산근</vt:lpstr>
      <vt:lpstr>단가산출표집</vt:lpstr>
      <vt:lpstr>단가산출</vt:lpstr>
      <vt:lpstr>단가</vt:lpstr>
      <vt:lpstr>설치노임</vt:lpstr>
      <vt:lpstr>5</vt:lpstr>
      <vt:lpstr>화물운임</vt:lpstr>
      <vt:lpstr>참고간지</vt:lpstr>
      <vt:lpstr>제조노임단가</vt:lpstr>
      <vt:lpstr>건설노임단가</vt:lpstr>
      <vt:lpstr>출력X</vt:lpstr>
      <vt:lpstr>개요!Print_Area</vt:lpstr>
      <vt:lpstr>결과!Print_Area</vt:lpstr>
      <vt:lpstr>단가!Print_Area</vt:lpstr>
      <vt:lpstr>단가산출!Print_Area</vt:lpstr>
      <vt:lpstr>단가산출표집!Print_Area</vt:lpstr>
      <vt:lpstr>설치내역!Print_Area</vt:lpstr>
      <vt:lpstr>설치일위!Print_Area</vt:lpstr>
      <vt:lpstr>설치일위집!Print_Area</vt:lpstr>
      <vt:lpstr>원가계산서!Print_Area</vt:lpstr>
      <vt:lpstr>일위대가_산근!Print_Area</vt:lpstr>
      <vt:lpstr>참고간지!Print_Area</vt:lpstr>
      <vt:lpstr>화물운임!Print_Area</vt:lpstr>
      <vt:lpstr>단가!Print_Titles</vt:lpstr>
      <vt:lpstr>설치내역!Print_Titles</vt:lpstr>
      <vt:lpstr>설치일위!Print_Titles</vt:lpstr>
      <vt:lpstr>설치일위집!Print_Titles</vt:lpstr>
      <vt:lpstr>일위대가_산근!Print_Titles</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정자영</dc:creator>
  <cp:lastModifiedBy>user</cp:lastModifiedBy>
  <cp:lastPrinted>2018-06-29T07:02:59Z</cp:lastPrinted>
  <dcterms:created xsi:type="dcterms:W3CDTF">2017-01-17T03:01:46Z</dcterms:created>
  <dcterms:modified xsi:type="dcterms:W3CDTF">2018-11-20T06:03:01Z</dcterms:modified>
</cp:coreProperties>
</file>